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</sheets>
  <definedNames/>
  <calcPr fullCalcOnLoad="1"/>
</workbook>
</file>

<file path=xl/sharedStrings.xml><?xml version="1.0" encoding="utf-8"?>
<sst xmlns="http://schemas.openxmlformats.org/spreadsheetml/2006/main" count="342" uniqueCount="31">
  <si>
    <t>ΑΠΟΔΟΧΕΣ *</t>
  </si>
  <si>
    <t>Βασικός</t>
  </si>
  <si>
    <t>Χρόνια Υπ.</t>
  </si>
  <si>
    <t>% Χρονοεπίδομα</t>
  </si>
  <si>
    <t>Χρονοεπίδομα</t>
  </si>
  <si>
    <t>Διδακτικής Προετοιμασίας</t>
  </si>
  <si>
    <t>Βιβλιοθήκης</t>
  </si>
  <si>
    <t>Ερευνητικό</t>
  </si>
  <si>
    <t>Μεταπτυχιακό (καταργήθηκε)</t>
  </si>
  <si>
    <t>Δώρα / μήνα</t>
  </si>
  <si>
    <t>Επιδόματα / Σύνολο</t>
  </si>
  <si>
    <t>ΜΗΝΙΑΙΕΣ ΑΠΟΔΟΧΕΣ</t>
  </si>
  <si>
    <t>ΣΥΝΟΛΟ ΜΗΝΙΑΙΩΝ ΑΠΟΔΟΧΩΝ (+δωρα)</t>
  </si>
  <si>
    <t>αριθμός μηνιαίων αποδοχών</t>
  </si>
  <si>
    <t>ΕΔΠ</t>
  </si>
  <si>
    <t>Λέκτορας</t>
  </si>
  <si>
    <t>Επίκουρος</t>
  </si>
  <si>
    <t>Αναπληρωτής</t>
  </si>
  <si>
    <t>Καθηγητής</t>
  </si>
  <si>
    <t>* δεν συνυπολογίζεται το επίδομα γάμου / οικογενειακό επίδομα</t>
  </si>
  <si>
    <t>ΑΠΟΔΟΧΕΣ  στις 1/6/2009</t>
  </si>
  <si>
    <t>ΜΕΤΑΒΟΛΗ ΜΗΝΙΑΙΩΝ ΑΠΟΔΟΧΩΝ (+δωρα)</t>
  </si>
  <si>
    <t xml:space="preserve">ΜΕΤΑΒΟΛΗ ΜΗΝΙΑΙΩΝ ΑΠΟΔΟΧΩΝ </t>
  </si>
  <si>
    <t>ΕΝΣΩΜΑΤΩΣΗ ΔΙΔΑΚΤΙΚΗΣ ΠΡΟΕΤΟΙΜΑΣΙΑΣ</t>
  </si>
  <si>
    <t>ΕΝΣΩΜΑΤΩΣΗ ΒΙΒΛΙΟΘΗΚΗΣ</t>
  </si>
  <si>
    <t>ΕΝΣΩΜΑΤΩΣΗ ΕΡΕΥΝΗΤΙΚΟΥ</t>
  </si>
  <si>
    <t>ΕΝΣΩΜΑΤΩΣΗ ΔΙΔΑΚΤΙΚΗΣ ΠΡΟΕΤΟΙΜΑΣΙΑΣ+ΒΙΒΛΙΟΘΗΚΗΣ</t>
  </si>
  <si>
    <t>ΕΝΣΩΜΑΤΩΣΗ ΔΙΔΑΚΤΙΚΗΣ ΠΡΟΕΤΟΙΜΑΣΙΑΣ+ΕΡΕΥΝΗΤΙΚΟΥ</t>
  </si>
  <si>
    <t>ΕΝΣΩΜΑΤΩΣΗ ΒΙΒΛΙΟΘΗΚΗΣ+ΕΡΕΥΝΗΤΙΚΟΥ</t>
  </si>
  <si>
    <t>ΕΝΣΩΜΑΤΩΣΗ ΟΛΩΝ</t>
  </si>
  <si>
    <t>Εκτιμώμενη συνολική δαπάνη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</si>
</sst>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\ &quot;&quot;"/>
    <numFmt numFmtId="166" formatCode="0_ ;[Red]\-0\ "/>
    <numFmt numFmtId="167" formatCode="0.0%"/>
    <numFmt numFmtId="168" formatCode="0.0"/>
    <numFmt numFmtId="169" formatCode="#,##0.00\ [$-1];[Red]\-#,##0.00\ [$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i/>
      <sz val="9"/>
      <color indexed="23"/>
      <name val="Verdana"/>
      <family val="2"/>
    </font>
    <font>
      <sz val="10"/>
      <color indexed="18"/>
      <name val="Verdana"/>
      <family val="2"/>
    </font>
    <font>
      <b/>
      <sz val="11"/>
      <color indexed="16"/>
      <name val="Verdana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80"/>
      <name val="Verdana"/>
      <family val="2"/>
    </font>
    <font>
      <b/>
      <sz val="11"/>
      <color rgb="FF000080"/>
      <name val="Verdana"/>
      <family val="2"/>
    </font>
    <font>
      <i/>
      <sz val="10"/>
      <color rgb="FF000080"/>
      <name val="Verdana"/>
      <family val="2"/>
    </font>
    <font>
      <i/>
      <sz val="9"/>
      <color rgb="FF808080"/>
      <name val="Verdana"/>
      <family val="2"/>
    </font>
    <font>
      <sz val="10"/>
      <color rgb="FF000080"/>
      <name val="Verdana"/>
      <family val="2"/>
    </font>
    <font>
      <b/>
      <sz val="14"/>
      <color rgb="FFFF0000"/>
      <name val="Calibri"/>
      <family val="2"/>
    </font>
    <font>
      <b/>
      <sz val="11"/>
      <color rgb="FF8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 style="double"/>
      <top style="double"/>
      <bottom style="double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double"/>
      <top style="thin"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double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 style="thin"/>
      <top style="thin"/>
      <bottom style="medium"/>
    </border>
    <border>
      <left style="medium"/>
      <right style="double"/>
      <top/>
      <bottom style="double"/>
    </border>
    <border>
      <left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45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164" fontId="4" fillId="0" borderId="15" xfId="0" applyNumberFormat="1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7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8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left"/>
    </xf>
    <xf numFmtId="165" fontId="3" fillId="0" borderId="20" xfId="0" applyNumberFormat="1" applyFont="1" applyBorder="1" applyAlignment="1">
      <alignment horizontal="right" vertical="top"/>
    </xf>
    <xf numFmtId="166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165" fontId="3" fillId="0" borderId="21" xfId="0" applyNumberFormat="1" applyFont="1" applyBorder="1" applyAlignment="1">
      <alignment horizontal="right" wrapText="1"/>
    </xf>
    <xf numFmtId="165" fontId="3" fillId="0" borderId="22" xfId="0" applyNumberFormat="1" applyFont="1" applyBorder="1" applyAlignment="1">
      <alignment horizontal="right" wrapText="1"/>
    </xf>
    <xf numFmtId="167" fontId="3" fillId="0" borderId="20" xfId="0" applyNumberFormat="1" applyFont="1" applyBorder="1" applyAlignment="1">
      <alignment horizontal="right" vertical="top"/>
    </xf>
    <xf numFmtId="165" fontId="49" fillId="0" borderId="23" xfId="0" applyNumberFormat="1" applyFont="1" applyBorder="1" applyAlignment="1">
      <alignment horizontal="right" vertical="top"/>
    </xf>
    <xf numFmtId="165" fontId="3" fillId="0" borderId="24" xfId="0" applyNumberFormat="1" applyFont="1" applyBorder="1" applyAlignment="1">
      <alignment horizontal="right"/>
    </xf>
    <xf numFmtId="168" fontId="48" fillId="0" borderId="25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right" vertical="top"/>
    </xf>
    <xf numFmtId="165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169" fontId="4" fillId="0" borderId="19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165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65" fontId="3" fillId="0" borderId="15" xfId="0" applyNumberFormat="1" applyFont="1" applyBorder="1" applyAlignment="1">
      <alignment horizontal="right" vertical="top"/>
    </xf>
    <xf numFmtId="167" fontId="3" fillId="0" borderId="15" xfId="0" applyNumberFormat="1" applyFont="1" applyBorder="1" applyAlignment="1">
      <alignment horizontal="right" vertical="top"/>
    </xf>
    <xf numFmtId="165" fontId="49" fillId="0" borderId="16" xfId="0" applyNumberFormat="1" applyFont="1" applyBorder="1" applyAlignment="1">
      <alignment horizontal="right" vertical="top"/>
    </xf>
    <xf numFmtId="165" fontId="3" fillId="0" borderId="17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 wrapText="1"/>
    </xf>
    <xf numFmtId="165" fontId="3" fillId="0" borderId="27" xfId="0" applyNumberFormat="1" applyFont="1" applyBorder="1" applyAlignment="1">
      <alignment horizontal="right" wrapText="1"/>
    </xf>
    <xf numFmtId="165" fontId="3" fillId="0" borderId="28" xfId="0" applyNumberFormat="1" applyFont="1" applyBorder="1" applyAlignment="1">
      <alignment horizontal="right" wrapText="1"/>
    </xf>
    <xf numFmtId="165" fontId="3" fillId="0" borderId="29" xfId="0" applyNumberFormat="1" applyFont="1" applyBorder="1" applyAlignment="1">
      <alignment horizontal="right" wrapText="1"/>
    </xf>
    <xf numFmtId="165" fontId="3" fillId="0" borderId="30" xfId="0" applyNumberFormat="1" applyFont="1" applyBorder="1" applyAlignment="1">
      <alignment horizontal="right" vertical="top"/>
    </xf>
    <xf numFmtId="168" fontId="48" fillId="0" borderId="3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4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32" xfId="0" applyFont="1" applyBorder="1" applyAlignment="1">
      <alignment horizontal="right" textRotation="90" wrapText="1"/>
    </xf>
    <xf numFmtId="164" fontId="4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5" fontId="5" fillId="0" borderId="20" xfId="0" applyNumberFormat="1" applyFont="1" applyBorder="1" applyAlignment="1">
      <alignment horizontal="right" vertical="top"/>
    </xf>
    <xf numFmtId="165" fontId="0" fillId="0" borderId="0" xfId="0" applyNumberFormat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12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17.7109375" style="0" customWidth="1"/>
    <col min="2" max="2" width="13.8515625" style="0" customWidth="1"/>
    <col min="6" max="6" width="9.140625" style="47" customWidth="1"/>
    <col min="12" max="12" width="11.8515625" style="0" customWidth="1"/>
    <col min="13" max="13" width="13.57421875" style="0" customWidth="1"/>
  </cols>
  <sheetData>
    <row r="1" spans="1:14" ht="15.75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</row>
    <row r="2" spans="1:14" ht="16.5" thickBot="1" thickTop="1">
      <c r="A2" s="2"/>
      <c r="B2" s="3" t="s">
        <v>0</v>
      </c>
      <c r="C2" s="3"/>
      <c r="D2" s="4"/>
      <c r="E2" s="4"/>
      <c r="F2" s="44"/>
      <c r="G2" s="6"/>
      <c r="H2" s="4"/>
      <c r="I2" s="4"/>
      <c r="J2" s="4"/>
      <c r="K2" s="4"/>
      <c r="L2" s="4"/>
      <c r="M2" s="7"/>
      <c r="N2" s="5"/>
    </row>
    <row r="3" spans="1:14" ht="109.5" thickBot="1" thickTop="1">
      <c r="A3" s="8"/>
      <c r="B3" s="9" t="s">
        <v>1</v>
      </c>
      <c r="C3" s="10" t="s">
        <v>2</v>
      </c>
      <c r="D3" s="10" t="s">
        <v>3</v>
      </c>
      <c r="E3" s="10" t="s">
        <v>4</v>
      </c>
      <c r="F3" s="45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2" t="s">
        <v>12</v>
      </c>
      <c r="N3" s="13" t="s">
        <v>13</v>
      </c>
    </row>
    <row r="4" spans="1:14" ht="15">
      <c r="A4" s="14" t="s">
        <v>14</v>
      </c>
      <c r="B4" s="15">
        <f>B5*0.9</f>
        <v>1063.8</v>
      </c>
      <c r="C4" s="16">
        <v>0</v>
      </c>
      <c r="D4" s="17">
        <v>0</v>
      </c>
      <c r="E4" s="15">
        <f aca="true" t="shared" si="0" ref="E4:E28">B4*D4/100</f>
        <v>0</v>
      </c>
      <c r="F4" s="18">
        <v>176.08</v>
      </c>
      <c r="G4" s="19">
        <v>88.04</v>
      </c>
      <c r="H4" s="15"/>
      <c r="I4" s="15"/>
      <c r="J4" s="15">
        <f aca="true" t="shared" si="1" ref="J4:J28">2*(B4+E4)/12</f>
        <v>177.29999999999998</v>
      </c>
      <c r="K4" s="20">
        <f aca="true" t="shared" si="2" ref="K4:K28">SUM(F4:I4)/(B4+E4+F4+G4+H4+I4)</f>
        <v>0.19889752394722576</v>
      </c>
      <c r="L4" s="21">
        <f aca="true" t="shared" si="3" ref="L4:L28">SUM(E4:I4)+B4</f>
        <v>1327.92</v>
      </c>
      <c r="M4" s="22">
        <f aca="true" t="shared" si="4" ref="M4:M28">B4+SUM(E4:J4)</f>
        <v>1505.2199999999998</v>
      </c>
      <c r="N4" s="23">
        <f aca="true" t="shared" si="5" ref="N4:N28">J4*12/L4+12</f>
        <v>13.602204952105549</v>
      </c>
    </row>
    <row r="5" spans="1:14" ht="15">
      <c r="A5" s="14" t="s">
        <v>15</v>
      </c>
      <c r="B5" s="24">
        <v>1182</v>
      </c>
      <c r="C5" s="16">
        <v>0</v>
      </c>
      <c r="D5" s="17">
        <v>0</v>
      </c>
      <c r="E5" s="15">
        <f t="shared" si="0"/>
        <v>0</v>
      </c>
      <c r="F5" s="15">
        <v>410.86</v>
      </c>
      <c r="G5" s="15">
        <v>176.08</v>
      </c>
      <c r="H5" s="15">
        <v>316</v>
      </c>
      <c r="I5" s="15"/>
      <c r="J5" s="15">
        <f t="shared" si="1"/>
        <v>197</v>
      </c>
      <c r="K5" s="20">
        <f t="shared" si="2"/>
        <v>0.4330772108549886</v>
      </c>
      <c r="L5" s="21">
        <f t="shared" si="3"/>
        <v>2084.94</v>
      </c>
      <c r="M5" s="22">
        <f t="shared" si="4"/>
        <v>2281.94</v>
      </c>
      <c r="N5" s="23">
        <f t="shared" si="5"/>
        <v>13.133845578290023</v>
      </c>
    </row>
    <row r="6" spans="1:14" ht="15">
      <c r="A6" s="14" t="s">
        <v>16</v>
      </c>
      <c r="B6" s="25">
        <f>B5*1.1</f>
        <v>1300.2</v>
      </c>
      <c r="C6" s="26">
        <v>0</v>
      </c>
      <c r="D6" s="17">
        <v>0</v>
      </c>
      <c r="E6" s="15">
        <f t="shared" si="0"/>
        <v>0</v>
      </c>
      <c r="F6" s="15">
        <v>469.55</v>
      </c>
      <c r="G6" s="15">
        <v>176.08</v>
      </c>
      <c r="H6" s="15">
        <v>351</v>
      </c>
      <c r="I6" s="15"/>
      <c r="J6" s="15">
        <f t="shared" si="1"/>
        <v>216.70000000000002</v>
      </c>
      <c r="K6" s="20">
        <f t="shared" si="2"/>
        <v>0.4339154399759669</v>
      </c>
      <c r="L6" s="21">
        <f t="shared" si="3"/>
        <v>2296.83</v>
      </c>
      <c r="M6" s="22">
        <f t="shared" si="4"/>
        <v>2513.5299999999997</v>
      </c>
      <c r="N6" s="23">
        <f t="shared" si="5"/>
        <v>13.132169120048067</v>
      </c>
    </row>
    <row r="7" spans="1:14" ht="15">
      <c r="A7" s="27" t="s">
        <v>17</v>
      </c>
      <c r="B7" s="25">
        <f>B5*1.3</f>
        <v>1536.6000000000001</v>
      </c>
      <c r="C7" s="26">
        <v>0</v>
      </c>
      <c r="D7" s="17">
        <v>0</v>
      </c>
      <c r="E7" s="15">
        <f t="shared" si="0"/>
        <v>0</v>
      </c>
      <c r="F7" s="15">
        <v>528.25</v>
      </c>
      <c r="G7" s="15">
        <v>264.12</v>
      </c>
      <c r="H7" s="15">
        <v>386</v>
      </c>
      <c r="I7" s="15"/>
      <c r="J7" s="15">
        <f t="shared" si="1"/>
        <v>256.1</v>
      </c>
      <c r="K7" s="20">
        <f t="shared" si="2"/>
        <v>0.43402689532481015</v>
      </c>
      <c r="L7" s="21">
        <f t="shared" si="3"/>
        <v>2714.9700000000003</v>
      </c>
      <c r="M7" s="22">
        <f t="shared" si="4"/>
        <v>2971.0699999999997</v>
      </c>
      <c r="N7" s="23">
        <f t="shared" si="5"/>
        <v>13.13194620935038</v>
      </c>
    </row>
    <row r="8" spans="1:14" ht="15.75" thickBot="1">
      <c r="A8" s="28" t="s">
        <v>18</v>
      </c>
      <c r="B8" s="29">
        <f>B5*1.5</f>
        <v>1773</v>
      </c>
      <c r="C8" s="30">
        <v>0</v>
      </c>
      <c r="D8" s="31">
        <v>0</v>
      </c>
      <c r="E8" s="32">
        <f t="shared" si="0"/>
        <v>0</v>
      </c>
      <c r="F8" s="32">
        <v>586.94</v>
      </c>
      <c r="G8" s="32">
        <v>410.86</v>
      </c>
      <c r="H8" s="32">
        <v>426</v>
      </c>
      <c r="I8" s="32"/>
      <c r="J8" s="32">
        <f t="shared" si="1"/>
        <v>295.5</v>
      </c>
      <c r="K8" s="33">
        <f t="shared" si="2"/>
        <v>0.4453828828828829</v>
      </c>
      <c r="L8" s="34">
        <f t="shared" si="3"/>
        <v>3196.8</v>
      </c>
      <c r="M8" s="35">
        <f t="shared" si="4"/>
        <v>3492.3</v>
      </c>
      <c r="N8" s="23">
        <f t="shared" si="5"/>
        <v>13.109234234234235</v>
      </c>
    </row>
    <row r="9" spans="1:14" ht="15">
      <c r="A9" s="14" t="s">
        <v>14</v>
      </c>
      <c r="B9" s="15">
        <f aca="true" t="shared" si="6" ref="B9:B28">B4</f>
        <v>1063.8</v>
      </c>
      <c r="C9" s="16">
        <v>5</v>
      </c>
      <c r="D9" s="17">
        <v>12</v>
      </c>
      <c r="E9" s="15">
        <f t="shared" si="0"/>
        <v>127.65599999999999</v>
      </c>
      <c r="F9" s="18">
        <f aca="true" t="shared" si="7" ref="F9:G27">F4</f>
        <v>176.08</v>
      </c>
      <c r="G9" s="19">
        <f t="shared" si="7"/>
        <v>88.04</v>
      </c>
      <c r="H9" s="15"/>
      <c r="I9" s="15"/>
      <c r="J9" s="15">
        <f t="shared" si="1"/>
        <v>198.576</v>
      </c>
      <c r="K9" s="20">
        <f t="shared" si="2"/>
        <v>0.1814539398835925</v>
      </c>
      <c r="L9" s="21">
        <f t="shared" si="3"/>
        <v>1455.576</v>
      </c>
      <c r="M9" s="22">
        <f t="shared" si="4"/>
        <v>1654.152</v>
      </c>
      <c r="N9" s="23">
        <f t="shared" si="5"/>
        <v>13.637092120232815</v>
      </c>
    </row>
    <row r="10" spans="1:14" ht="15">
      <c r="A10" s="14" t="s">
        <v>15</v>
      </c>
      <c r="B10" s="15">
        <f t="shared" si="6"/>
        <v>1182</v>
      </c>
      <c r="C10" s="16">
        <v>5</v>
      </c>
      <c r="D10" s="17">
        <v>12</v>
      </c>
      <c r="E10" s="15">
        <f t="shared" si="0"/>
        <v>141.84</v>
      </c>
      <c r="F10" s="36">
        <f t="shared" si="7"/>
        <v>410.86</v>
      </c>
      <c r="G10" s="37">
        <f t="shared" si="7"/>
        <v>176.08</v>
      </c>
      <c r="H10" s="15">
        <f>H5</f>
        <v>316</v>
      </c>
      <c r="I10" s="15"/>
      <c r="J10" s="15">
        <f t="shared" si="1"/>
        <v>220.64</v>
      </c>
      <c r="K10" s="20">
        <f t="shared" si="2"/>
        <v>0.4054913372672649</v>
      </c>
      <c r="L10" s="21">
        <f t="shared" si="3"/>
        <v>2226.78</v>
      </c>
      <c r="M10" s="22">
        <f t="shared" si="4"/>
        <v>2447.42</v>
      </c>
      <c r="N10" s="23">
        <f t="shared" si="5"/>
        <v>13.18901732546547</v>
      </c>
    </row>
    <row r="11" spans="1:14" ht="15">
      <c r="A11" s="14" t="s">
        <v>16</v>
      </c>
      <c r="B11" s="15">
        <f t="shared" si="6"/>
        <v>1300.2</v>
      </c>
      <c r="C11" s="26">
        <v>5</v>
      </c>
      <c r="D11" s="17">
        <v>12</v>
      </c>
      <c r="E11" s="15">
        <f t="shared" si="0"/>
        <v>156.024</v>
      </c>
      <c r="F11" s="36">
        <f t="shared" si="7"/>
        <v>469.55</v>
      </c>
      <c r="G11" s="37">
        <f t="shared" si="7"/>
        <v>176.08</v>
      </c>
      <c r="H11" s="15">
        <f>H6</f>
        <v>351</v>
      </c>
      <c r="I11" s="15"/>
      <c r="J11" s="15">
        <f t="shared" si="1"/>
        <v>242.70400000000004</v>
      </c>
      <c r="K11" s="20">
        <f t="shared" si="2"/>
        <v>0.40631444023981855</v>
      </c>
      <c r="L11" s="21">
        <f t="shared" si="3"/>
        <v>2452.8540000000003</v>
      </c>
      <c r="M11" s="22">
        <f t="shared" si="4"/>
        <v>2695.558</v>
      </c>
      <c r="N11" s="23">
        <f t="shared" si="5"/>
        <v>13.187371119520362</v>
      </c>
    </row>
    <row r="12" spans="1:14" ht="15">
      <c r="A12" s="27" t="s">
        <v>17</v>
      </c>
      <c r="B12" s="15">
        <f t="shared" si="6"/>
        <v>1536.6000000000001</v>
      </c>
      <c r="C12" s="26">
        <v>5</v>
      </c>
      <c r="D12" s="17">
        <v>12</v>
      </c>
      <c r="E12" s="15">
        <f t="shared" si="0"/>
        <v>184.392</v>
      </c>
      <c r="F12" s="36">
        <f t="shared" si="7"/>
        <v>528.25</v>
      </c>
      <c r="G12" s="37">
        <f t="shared" si="7"/>
        <v>264.12</v>
      </c>
      <c r="H12" s="15">
        <f>H7</f>
        <v>386</v>
      </c>
      <c r="I12" s="15"/>
      <c r="J12" s="15">
        <f t="shared" si="1"/>
        <v>286.83200000000005</v>
      </c>
      <c r="K12" s="20">
        <f t="shared" si="2"/>
        <v>0.4064238960157441</v>
      </c>
      <c r="L12" s="21">
        <f t="shared" si="3"/>
        <v>2899.362</v>
      </c>
      <c r="M12" s="22">
        <f t="shared" si="4"/>
        <v>3186.1940000000004</v>
      </c>
      <c r="N12" s="23">
        <f t="shared" si="5"/>
        <v>13.187152207968511</v>
      </c>
    </row>
    <row r="13" spans="1:14" ht="15.75" thickBot="1">
      <c r="A13" s="28" t="s">
        <v>18</v>
      </c>
      <c r="B13" s="15">
        <f t="shared" si="6"/>
        <v>1773</v>
      </c>
      <c r="C13" s="30">
        <v>5</v>
      </c>
      <c r="D13" s="31">
        <v>12</v>
      </c>
      <c r="E13" s="32">
        <f t="shared" si="0"/>
        <v>212.76</v>
      </c>
      <c r="F13" s="38">
        <f t="shared" si="7"/>
        <v>586.94</v>
      </c>
      <c r="G13" s="39">
        <f t="shared" si="7"/>
        <v>410.86</v>
      </c>
      <c r="H13" s="32">
        <f>H8</f>
        <v>426</v>
      </c>
      <c r="I13" s="32"/>
      <c r="J13" s="32">
        <f t="shared" si="1"/>
        <v>330.96</v>
      </c>
      <c r="K13" s="33">
        <f t="shared" si="2"/>
        <v>0.4175905395417591</v>
      </c>
      <c r="L13" s="34">
        <f t="shared" si="3"/>
        <v>3409.56</v>
      </c>
      <c r="M13" s="35">
        <f t="shared" si="4"/>
        <v>3740.52</v>
      </c>
      <c r="N13" s="23">
        <f t="shared" si="5"/>
        <v>13.164818920916481</v>
      </c>
    </row>
    <row r="14" spans="1:14" ht="15">
      <c r="A14" s="14" t="s">
        <v>14</v>
      </c>
      <c r="B14" s="15">
        <f t="shared" si="6"/>
        <v>1063.8</v>
      </c>
      <c r="C14" s="16">
        <v>15</v>
      </c>
      <c r="D14" s="17">
        <v>32</v>
      </c>
      <c r="E14" s="15">
        <f t="shared" si="0"/>
        <v>340.416</v>
      </c>
      <c r="F14" s="36">
        <f t="shared" si="7"/>
        <v>176.08</v>
      </c>
      <c r="G14" s="37">
        <f t="shared" si="7"/>
        <v>88.04</v>
      </c>
      <c r="H14" s="15"/>
      <c r="I14" s="15"/>
      <c r="J14" s="15">
        <f t="shared" si="1"/>
        <v>234.03599999999997</v>
      </c>
      <c r="K14" s="20">
        <f t="shared" si="2"/>
        <v>0.15831343326524155</v>
      </c>
      <c r="L14" s="21">
        <f t="shared" si="3"/>
        <v>1668.3359999999998</v>
      </c>
      <c r="M14" s="22">
        <f t="shared" si="4"/>
        <v>1902.3719999999998</v>
      </c>
      <c r="N14" s="23">
        <f t="shared" si="5"/>
        <v>13.683373133469518</v>
      </c>
    </row>
    <row r="15" spans="1:14" ht="15">
      <c r="A15" s="14" t="s">
        <v>15</v>
      </c>
      <c r="B15" s="15">
        <f t="shared" si="6"/>
        <v>1182</v>
      </c>
      <c r="C15" s="26">
        <v>15</v>
      </c>
      <c r="D15" s="17">
        <v>32</v>
      </c>
      <c r="E15" s="15">
        <f t="shared" si="0"/>
        <v>378.24</v>
      </c>
      <c r="F15" s="36">
        <f t="shared" si="7"/>
        <v>410.86</v>
      </c>
      <c r="G15" s="37">
        <f t="shared" si="7"/>
        <v>176.08</v>
      </c>
      <c r="H15" s="15">
        <f>H10</f>
        <v>316</v>
      </c>
      <c r="I15" s="15"/>
      <c r="J15" s="15">
        <f t="shared" si="1"/>
        <v>260.04</v>
      </c>
      <c r="K15" s="20">
        <f t="shared" si="2"/>
        <v>0.3665749153533238</v>
      </c>
      <c r="L15" s="21">
        <f t="shared" si="3"/>
        <v>2463.1800000000003</v>
      </c>
      <c r="M15" s="22">
        <f t="shared" si="4"/>
        <v>2723.2200000000003</v>
      </c>
      <c r="N15" s="23">
        <f t="shared" si="5"/>
        <v>13.266850169293352</v>
      </c>
    </row>
    <row r="16" spans="1:14" ht="15">
      <c r="A16" s="14" t="s">
        <v>16</v>
      </c>
      <c r="B16" s="15">
        <f t="shared" si="6"/>
        <v>1300.2</v>
      </c>
      <c r="C16" s="26">
        <v>15</v>
      </c>
      <c r="D16" s="17">
        <v>32</v>
      </c>
      <c r="E16" s="15">
        <f t="shared" si="0"/>
        <v>416.064</v>
      </c>
      <c r="F16" s="36">
        <f t="shared" si="7"/>
        <v>469.55</v>
      </c>
      <c r="G16" s="37">
        <f t="shared" si="7"/>
        <v>176.08</v>
      </c>
      <c r="H16" s="15">
        <f>H11</f>
        <v>351</v>
      </c>
      <c r="I16" s="15"/>
      <c r="J16" s="15">
        <f t="shared" si="1"/>
        <v>286.04400000000004</v>
      </c>
      <c r="K16" s="20">
        <f t="shared" si="2"/>
        <v>0.36736783670869555</v>
      </c>
      <c r="L16" s="21">
        <f t="shared" si="3"/>
        <v>2712.8940000000002</v>
      </c>
      <c r="M16" s="22">
        <f t="shared" si="4"/>
        <v>2998.938</v>
      </c>
      <c r="N16" s="23">
        <f t="shared" si="5"/>
        <v>13.265264326582608</v>
      </c>
    </row>
    <row r="17" spans="1:14" ht="15">
      <c r="A17" s="27" t="s">
        <v>17</v>
      </c>
      <c r="B17" s="15">
        <f t="shared" si="6"/>
        <v>1536.6000000000001</v>
      </c>
      <c r="C17" s="26">
        <v>15</v>
      </c>
      <c r="D17" s="17">
        <v>32</v>
      </c>
      <c r="E17" s="15">
        <f t="shared" si="0"/>
        <v>491.71200000000005</v>
      </c>
      <c r="F17" s="36">
        <f t="shared" si="7"/>
        <v>528.25</v>
      </c>
      <c r="G17" s="37">
        <f t="shared" si="7"/>
        <v>264.12</v>
      </c>
      <c r="H17" s="15">
        <f>H12</f>
        <v>386</v>
      </c>
      <c r="I17" s="15"/>
      <c r="J17" s="15">
        <f t="shared" si="1"/>
        <v>338.052</v>
      </c>
      <c r="K17" s="20">
        <f t="shared" si="2"/>
        <v>0.36747329482624097</v>
      </c>
      <c r="L17" s="21">
        <f t="shared" si="3"/>
        <v>3206.682</v>
      </c>
      <c r="M17" s="22">
        <f t="shared" si="4"/>
        <v>3544.7340000000004</v>
      </c>
      <c r="N17" s="23">
        <f t="shared" si="5"/>
        <v>13.265053410347518</v>
      </c>
    </row>
    <row r="18" spans="1:14" ht="15.75" thickBot="1">
      <c r="A18" s="28" t="s">
        <v>18</v>
      </c>
      <c r="B18" s="15">
        <f t="shared" si="6"/>
        <v>1773</v>
      </c>
      <c r="C18" s="30">
        <v>15</v>
      </c>
      <c r="D18" s="31">
        <v>32</v>
      </c>
      <c r="E18" s="32">
        <f t="shared" si="0"/>
        <v>567.36</v>
      </c>
      <c r="F18" s="39">
        <f t="shared" si="7"/>
        <v>586.94</v>
      </c>
      <c r="G18" s="39">
        <f t="shared" si="7"/>
        <v>410.86</v>
      </c>
      <c r="H18" s="32">
        <f>H13</f>
        <v>426</v>
      </c>
      <c r="I18" s="32"/>
      <c r="J18" s="32">
        <f t="shared" si="1"/>
        <v>390.06</v>
      </c>
      <c r="K18" s="33">
        <f t="shared" si="2"/>
        <v>0.37825172149961744</v>
      </c>
      <c r="L18" s="34">
        <f t="shared" si="3"/>
        <v>3764.1600000000003</v>
      </c>
      <c r="M18" s="35">
        <f t="shared" si="4"/>
        <v>4154.22</v>
      </c>
      <c r="N18" s="23">
        <f t="shared" si="5"/>
        <v>13.243496557000764</v>
      </c>
    </row>
    <row r="19" spans="1:14" ht="15">
      <c r="A19" s="14" t="s">
        <v>14</v>
      </c>
      <c r="B19" s="15">
        <f t="shared" si="6"/>
        <v>1063.8</v>
      </c>
      <c r="C19" s="16">
        <v>23</v>
      </c>
      <c r="D19" s="17">
        <v>48</v>
      </c>
      <c r="E19" s="15">
        <f t="shared" si="0"/>
        <v>510.62399999999997</v>
      </c>
      <c r="F19" s="36">
        <f t="shared" si="7"/>
        <v>176.08</v>
      </c>
      <c r="G19" s="37">
        <f t="shared" si="7"/>
        <v>88.04</v>
      </c>
      <c r="H19" s="15"/>
      <c r="I19" s="15"/>
      <c r="J19" s="15">
        <f t="shared" si="1"/>
        <v>262.404</v>
      </c>
      <c r="K19" s="20">
        <f t="shared" si="2"/>
        <v>0.14365715479205285</v>
      </c>
      <c r="L19" s="21">
        <f t="shared" si="3"/>
        <v>1838.5439999999999</v>
      </c>
      <c r="M19" s="22">
        <f t="shared" si="4"/>
        <v>2100.948</v>
      </c>
      <c r="N19" s="23">
        <f t="shared" si="5"/>
        <v>13.712685690415894</v>
      </c>
    </row>
    <row r="20" spans="1:14" ht="15">
      <c r="A20" s="14" t="s">
        <v>15</v>
      </c>
      <c r="B20" s="15">
        <f t="shared" si="6"/>
        <v>1182</v>
      </c>
      <c r="C20" s="26">
        <v>23</v>
      </c>
      <c r="D20" s="17">
        <v>48</v>
      </c>
      <c r="E20" s="15">
        <f t="shared" si="0"/>
        <v>567.36</v>
      </c>
      <c r="F20" s="36">
        <f t="shared" si="7"/>
        <v>410.86</v>
      </c>
      <c r="G20" s="37">
        <f t="shared" si="7"/>
        <v>176.08</v>
      </c>
      <c r="H20" s="15">
        <f>H15</f>
        <v>316</v>
      </c>
      <c r="I20" s="15"/>
      <c r="J20" s="15">
        <f t="shared" si="1"/>
        <v>291.56</v>
      </c>
      <c r="K20" s="20">
        <f t="shared" si="2"/>
        <v>0.3404366021943219</v>
      </c>
      <c r="L20" s="21">
        <f t="shared" si="3"/>
        <v>2652.3</v>
      </c>
      <c r="M20" s="22">
        <f t="shared" si="4"/>
        <v>2943.8599999999997</v>
      </c>
      <c r="N20" s="23">
        <f t="shared" si="5"/>
        <v>13.319126795611357</v>
      </c>
    </row>
    <row r="21" spans="1:14" ht="15">
      <c r="A21" s="14" t="s">
        <v>16</v>
      </c>
      <c r="B21" s="15">
        <f t="shared" si="6"/>
        <v>1300.2</v>
      </c>
      <c r="C21" s="26">
        <v>23</v>
      </c>
      <c r="D21" s="17">
        <v>48</v>
      </c>
      <c r="E21" s="15">
        <f t="shared" si="0"/>
        <v>624.096</v>
      </c>
      <c r="F21" s="36">
        <f t="shared" si="7"/>
        <v>469.55</v>
      </c>
      <c r="G21" s="37">
        <f t="shared" si="7"/>
        <v>176.08</v>
      </c>
      <c r="H21" s="15">
        <f>H16</f>
        <v>351</v>
      </c>
      <c r="I21" s="15"/>
      <c r="J21" s="15">
        <f t="shared" si="1"/>
        <v>320.716</v>
      </c>
      <c r="K21" s="20">
        <f t="shared" si="2"/>
        <v>0.34120344027887045</v>
      </c>
      <c r="L21" s="21">
        <f t="shared" si="3"/>
        <v>2920.926</v>
      </c>
      <c r="M21" s="22">
        <f t="shared" si="4"/>
        <v>3241.642</v>
      </c>
      <c r="N21" s="23">
        <f t="shared" si="5"/>
        <v>13.31759311944226</v>
      </c>
    </row>
    <row r="22" spans="1:14" ht="15">
      <c r="A22" s="27" t="s">
        <v>17</v>
      </c>
      <c r="B22" s="15">
        <f t="shared" si="6"/>
        <v>1536.6000000000001</v>
      </c>
      <c r="C22" s="26">
        <v>23</v>
      </c>
      <c r="D22" s="17">
        <v>48</v>
      </c>
      <c r="E22" s="15">
        <f t="shared" si="0"/>
        <v>737.568</v>
      </c>
      <c r="F22" s="36">
        <f t="shared" si="7"/>
        <v>528.25</v>
      </c>
      <c r="G22" s="37">
        <f t="shared" si="7"/>
        <v>264.12</v>
      </c>
      <c r="H22" s="15">
        <f>H17</f>
        <v>386</v>
      </c>
      <c r="I22" s="15"/>
      <c r="J22" s="15">
        <f t="shared" si="1"/>
        <v>379.028</v>
      </c>
      <c r="K22" s="20">
        <f t="shared" si="2"/>
        <v>0.34130543965048316</v>
      </c>
      <c r="L22" s="21">
        <f t="shared" si="3"/>
        <v>3452.5380000000005</v>
      </c>
      <c r="M22" s="22">
        <f t="shared" si="4"/>
        <v>3831.5660000000007</v>
      </c>
      <c r="N22" s="23">
        <f t="shared" si="5"/>
        <v>13.317389120699033</v>
      </c>
    </row>
    <row r="23" spans="1:14" ht="15.75" thickBot="1">
      <c r="A23" s="28" t="s">
        <v>18</v>
      </c>
      <c r="B23" s="15">
        <f t="shared" si="6"/>
        <v>1773</v>
      </c>
      <c r="C23" s="30">
        <v>23</v>
      </c>
      <c r="D23" s="31">
        <v>48</v>
      </c>
      <c r="E23" s="32">
        <f t="shared" si="0"/>
        <v>851.04</v>
      </c>
      <c r="F23" s="39">
        <f t="shared" si="7"/>
        <v>586.94</v>
      </c>
      <c r="G23" s="39">
        <f t="shared" si="7"/>
        <v>410.86</v>
      </c>
      <c r="H23" s="32">
        <f>H18</f>
        <v>426</v>
      </c>
      <c r="I23" s="32"/>
      <c r="J23" s="32">
        <f t="shared" si="1"/>
        <v>437.34</v>
      </c>
      <c r="K23" s="33">
        <f t="shared" si="2"/>
        <v>0.3517431519032373</v>
      </c>
      <c r="L23" s="34">
        <f t="shared" si="3"/>
        <v>4047.84</v>
      </c>
      <c r="M23" s="35">
        <f t="shared" si="4"/>
        <v>4485.18</v>
      </c>
      <c r="N23" s="23">
        <f t="shared" si="5"/>
        <v>13.296513696193525</v>
      </c>
    </row>
    <row r="24" spans="1:14" ht="15">
      <c r="A24" s="14" t="s">
        <v>14</v>
      </c>
      <c r="B24" s="15">
        <f t="shared" si="6"/>
        <v>1063.8</v>
      </c>
      <c r="C24" s="16">
        <v>29</v>
      </c>
      <c r="D24" s="17">
        <v>60</v>
      </c>
      <c r="E24" s="15">
        <f t="shared" si="0"/>
        <v>638.28</v>
      </c>
      <c r="F24" s="36">
        <f t="shared" si="7"/>
        <v>176.08</v>
      </c>
      <c r="G24" s="37">
        <f t="shared" si="7"/>
        <v>88.04</v>
      </c>
      <c r="H24" s="15"/>
      <c r="I24" s="15"/>
      <c r="J24" s="15">
        <f t="shared" si="1"/>
        <v>283.68</v>
      </c>
      <c r="K24" s="20">
        <f t="shared" si="2"/>
        <v>0.134330180042722</v>
      </c>
      <c r="L24" s="21">
        <f t="shared" si="3"/>
        <v>1966.1999999999998</v>
      </c>
      <c r="M24" s="22">
        <f t="shared" si="4"/>
        <v>2249.88</v>
      </c>
      <c r="N24" s="23">
        <f t="shared" si="5"/>
        <v>13.731339639914555</v>
      </c>
    </row>
    <row r="25" spans="1:14" ht="15">
      <c r="A25" s="14" t="s">
        <v>15</v>
      </c>
      <c r="B25" s="15">
        <f t="shared" si="6"/>
        <v>1182</v>
      </c>
      <c r="C25" s="26">
        <v>29</v>
      </c>
      <c r="D25" s="17">
        <v>60</v>
      </c>
      <c r="E25" s="15">
        <f t="shared" si="0"/>
        <v>709.2</v>
      </c>
      <c r="F25" s="36">
        <f t="shared" si="7"/>
        <v>410.86</v>
      </c>
      <c r="G25" s="37">
        <f t="shared" si="7"/>
        <v>176.08</v>
      </c>
      <c r="H25" s="15">
        <f>H20</f>
        <v>316</v>
      </c>
      <c r="I25" s="15"/>
      <c r="J25" s="15">
        <f t="shared" si="1"/>
        <v>315.2</v>
      </c>
      <c r="K25" s="20">
        <f t="shared" si="2"/>
        <v>0.323154888445103</v>
      </c>
      <c r="L25" s="21">
        <f t="shared" si="3"/>
        <v>2794.14</v>
      </c>
      <c r="M25" s="22">
        <f t="shared" si="4"/>
        <v>3109.34</v>
      </c>
      <c r="N25" s="23">
        <f t="shared" si="5"/>
        <v>13.353690223109794</v>
      </c>
    </row>
    <row r="26" spans="1:14" ht="15">
      <c r="A26" s="14" t="s">
        <v>16</v>
      </c>
      <c r="B26" s="15">
        <f t="shared" si="6"/>
        <v>1300.2</v>
      </c>
      <c r="C26" s="26">
        <v>29</v>
      </c>
      <c r="D26" s="17">
        <v>60</v>
      </c>
      <c r="E26" s="15">
        <f t="shared" si="0"/>
        <v>780.12</v>
      </c>
      <c r="F26" s="36">
        <f t="shared" si="7"/>
        <v>469.55</v>
      </c>
      <c r="G26" s="37">
        <f t="shared" si="7"/>
        <v>176.08</v>
      </c>
      <c r="H26" s="15">
        <f>H21</f>
        <v>351</v>
      </c>
      <c r="I26" s="15"/>
      <c r="J26" s="15">
        <f t="shared" si="1"/>
        <v>346.72</v>
      </c>
      <c r="K26" s="20">
        <f t="shared" si="2"/>
        <v>0.3239019158582362</v>
      </c>
      <c r="L26" s="21">
        <f t="shared" si="3"/>
        <v>3076.95</v>
      </c>
      <c r="M26" s="22">
        <f t="shared" si="4"/>
        <v>3423.67</v>
      </c>
      <c r="N26" s="23">
        <f t="shared" si="5"/>
        <v>13.352196168283527</v>
      </c>
    </row>
    <row r="27" spans="1:14" ht="15">
      <c r="A27" s="27" t="s">
        <v>17</v>
      </c>
      <c r="B27" s="15">
        <f t="shared" si="6"/>
        <v>1536.6000000000001</v>
      </c>
      <c r="C27" s="26">
        <v>29</v>
      </c>
      <c r="D27" s="17">
        <v>60</v>
      </c>
      <c r="E27" s="15">
        <f t="shared" si="0"/>
        <v>921.9600000000002</v>
      </c>
      <c r="F27" s="36">
        <f t="shared" si="7"/>
        <v>528.25</v>
      </c>
      <c r="G27" s="37">
        <f t="shared" si="7"/>
        <v>264.12</v>
      </c>
      <c r="H27" s="15">
        <f>H22</f>
        <v>386</v>
      </c>
      <c r="I27" s="15"/>
      <c r="J27" s="15">
        <f t="shared" si="1"/>
        <v>409.76000000000005</v>
      </c>
      <c r="K27" s="20">
        <f t="shared" si="2"/>
        <v>0.3240012867995809</v>
      </c>
      <c r="L27" s="21">
        <f t="shared" si="3"/>
        <v>3636.9300000000003</v>
      </c>
      <c r="M27" s="22">
        <f t="shared" si="4"/>
        <v>4046.6900000000005</v>
      </c>
      <c r="N27" s="23">
        <f t="shared" si="5"/>
        <v>13.351997426400839</v>
      </c>
    </row>
    <row r="28" spans="1:14" ht="15.75" thickBot="1">
      <c r="A28" s="28" t="s">
        <v>18</v>
      </c>
      <c r="B28" s="15">
        <f t="shared" si="6"/>
        <v>1773</v>
      </c>
      <c r="C28" s="30">
        <v>29</v>
      </c>
      <c r="D28" s="31">
        <v>60</v>
      </c>
      <c r="E28" s="32">
        <f t="shared" si="0"/>
        <v>1063.8</v>
      </c>
      <c r="F28" s="40">
        <f>F23+117</f>
        <v>703.94</v>
      </c>
      <c r="G28" s="40">
        <f>G23+117</f>
        <v>527.86</v>
      </c>
      <c r="H28" s="32">
        <f>H23</f>
        <v>426</v>
      </c>
      <c r="I28" s="32"/>
      <c r="J28" s="32">
        <f t="shared" si="1"/>
        <v>472.8</v>
      </c>
      <c r="K28" s="33">
        <f t="shared" si="2"/>
        <v>0.36884261113336003</v>
      </c>
      <c r="L28" s="34">
        <f t="shared" si="3"/>
        <v>4494.6</v>
      </c>
      <c r="M28" s="35">
        <f t="shared" si="4"/>
        <v>4967.4</v>
      </c>
      <c r="N28" s="41">
        <f t="shared" si="5"/>
        <v>13.26231477773328</v>
      </c>
    </row>
    <row r="29" spans="1:7" ht="15">
      <c r="A29" s="42"/>
      <c r="B29" s="43" t="s">
        <v>19</v>
      </c>
      <c r="C29" s="43"/>
      <c r="D29" s="43"/>
      <c r="E29" s="43"/>
      <c r="F29" s="46"/>
      <c r="G29" s="43"/>
    </row>
    <row r="31" ht="15">
      <c r="J31" s="49"/>
    </row>
    <row r="32" ht="15">
      <c r="J32" s="49"/>
    </row>
    <row r="33" ht="15">
      <c r="J33" s="49"/>
    </row>
    <row r="34" ht="15">
      <c r="J34" s="49"/>
    </row>
    <row r="35" ht="15">
      <c r="J35" s="49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E41" sqref="E41"/>
    </sheetView>
  </sheetViews>
  <sheetFormatPr defaultColWidth="9.140625" defaultRowHeight="15"/>
  <cols>
    <col min="5" max="5" width="11.7109375" style="0" bestFit="1" customWidth="1"/>
  </cols>
  <sheetData>
    <row r="1" ht="19.5" thickBot="1">
      <c r="A1" s="50" t="s">
        <v>23</v>
      </c>
    </row>
    <row r="2" spans="1:14" ht="16.5" thickBot="1" thickTop="1">
      <c r="A2" s="2"/>
      <c r="B2" s="3" t="s">
        <v>0</v>
      </c>
      <c r="C2" s="3"/>
      <c r="D2" s="4"/>
      <c r="E2" s="4"/>
      <c r="F2" s="44"/>
      <c r="G2" s="6"/>
      <c r="H2" s="4"/>
      <c r="I2" s="4"/>
      <c r="J2" s="4"/>
      <c r="K2" s="4"/>
      <c r="L2" s="4"/>
      <c r="M2" s="7"/>
      <c r="N2" s="5"/>
    </row>
    <row r="3" spans="1:16" ht="113.25" thickBot="1" thickTop="1">
      <c r="A3" s="8"/>
      <c r="B3" s="9" t="s">
        <v>1</v>
      </c>
      <c r="C3" s="10" t="s">
        <v>2</v>
      </c>
      <c r="D3" s="10" t="s">
        <v>3</v>
      </c>
      <c r="E3" s="10" t="s">
        <v>4</v>
      </c>
      <c r="F3" s="45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2" t="s">
        <v>12</v>
      </c>
      <c r="N3" s="13" t="s">
        <v>13</v>
      </c>
      <c r="O3" s="12" t="s">
        <v>22</v>
      </c>
      <c r="P3" s="12" t="s">
        <v>21</v>
      </c>
    </row>
    <row r="4" spans="1:16" ht="15">
      <c r="A4" s="14" t="s">
        <v>14</v>
      </c>
      <c r="B4" s="15">
        <f>B5*0.9</f>
        <v>1433.574</v>
      </c>
      <c r="C4" s="16">
        <v>0</v>
      </c>
      <c r="D4" s="17">
        <v>0</v>
      </c>
      <c r="E4" s="15">
        <f aca="true" t="shared" si="0" ref="E4:E28">B4*D4/100</f>
        <v>0</v>
      </c>
      <c r="F4" s="18"/>
      <c r="G4" s="19">
        <v>88.04</v>
      </c>
      <c r="H4" s="15"/>
      <c r="I4" s="15"/>
      <c r="J4" s="15">
        <f aca="true" t="shared" si="1" ref="J4:J28">2*(B4+E4)/12</f>
        <v>238.929</v>
      </c>
      <c r="K4" s="20">
        <f aca="true" t="shared" si="2" ref="K4:K28">SUM(F4:I4)/(B4+E4+F4+G4+H4+I4)</f>
        <v>0.05785961485633019</v>
      </c>
      <c r="L4" s="21">
        <f aca="true" t="shared" si="3" ref="L4:L28">SUM(E4:I4)+B4</f>
        <v>1521.614</v>
      </c>
      <c r="M4" s="22">
        <f aca="true" t="shared" si="4" ref="M4:M28">B4+SUM(E4:J4)</f>
        <v>1760.5430000000001</v>
      </c>
      <c r="N4" s="23">
        <f aca="true" t="shared" si="5" ref="N4:N28">J4*12/L4+12</f>
        <v>13.88428077028734</v>
      </c>
      <c r="O4" s="49">
        <f>L4-Φύλλο1!L4</f>
        <v>193.69399999999996</v>
      </c>
      <c r="P4" s="49">
        <f>M4-Φύλλο1!M4</f>
        <v>255.32300000000032</v>
      </c>
    </row>
    <row r="5" spans="1:16" ht="15">
      <c r="A5" s="14" t="s">
        <v>15</v>
      </c>
      <c r="B5" s="15">
        <f>Φύλλο1!B5+Φύλλο1!F5</f>
        <v>1592.8600000000001</v>
      </c>
      <c r="C5" s="16">
        <v>0</v>
      </c>
      <c r="D5" s="17">
        <v>0</v>
      </c>
      <c r="E5" s="15">
        <f t="shared" si="0"/>
        <v>0</v>
      </c>
      <c r="F5" s="15"/>
      <c r="G5" s="15">
        <v>176.08</v>
      </c>
      <c r="H5" s="15">
        <v>316</v>
      </c>
      <c r="I5" s="15"/>
      <c r="J5" s="15">
        <f t="shared" si="1"/>
        <v>265.4766666666667</v>
      </c>
      <c r="K5" s="20">
        <f t="shared" si="2"/>
        <v>0.23601638416453233</v>
      </c>
      <c r="L5" s="21">
        <f t="shared" si="3"/>
        <v>2084.94</v>
      </c>
      <c r="M5" s="22">
        <f t="shared" si="4"/>
        <v>2350.416666666667</v>
      </c>
      <c r="N5" s="23">
        <f t="shared" si="5"/>
        <v>13.527967231670935</v>
      </c>
      <c r="O5" s="49">
        <f>L5-Φύλλο1!L5</f>
        <v>0</v>
      </c>
      <c r="P5" s="49">
        <f>M5-Φύλλο1!M5</f>
        <v>68.47666666666692</v>
      </c>
    </row>
    <row r="6" spans="1:16" ht="15">
      <c r="A6" s="14" t="s">
        <v>16</v>
      </c>
      <c r="B6" s="15">
        <f>Φύλλο1!B6+Φύλλο1!F6</f>
        <v>1769.75</v>
      </c>
      <c r="C6" s="26">
        <v>0</v>
      </c>
      <c r="D6" s="17">
        <v>0</v>
      </c>
      <c r="E6" s="15">
        <f t="shared" si="0"/>
        <v>0</v>
      </c>
      <c r="F6" s="15"/>
      <c r="G6" s="15">
        <v>176.08</v>
      </c>
      <c r="H6" s="15">
        <v>351</v>
      </c>
      <c r="I6" s="15"/>
      <c r="J6" s="15">
        <f t="shared" si="1"/>
        <v>294.9583333333333</v>
      </c>
      <c r="K6" s="20">
        <f t="shared" si="2"/>
        <v>0.22948150276685694</v>
      </c>
      <c r="L6" s="21">
        <f t="shared" si="3"/>
        <v>2296.83</v>
      </c>
      <c r="M6" s="22">
        <f t="shared" si="4"/>
        <v>2591.7883333333334</v>
      </c>
      <c r="N6" s="23">
        <f t="shared" si="5"/>
        <v>13.541036994466285</v>
      </c>
      <c r="O6" s="49">
        <f>L6-Φύλλο1!L6</f>
        <v>0</v>
      </c>
      <c r="P6" s="49">
        <f>M6-Φύλλο1!M6</f>
        <v>78.25833333333367</v>
      </c>
    </row>
    <row r="7" spans="1:16" ht="15">
      <c r="A7" s="27" t="s">
        <v>17</v>
      </c>
      <c r="B7" s="15">
        <f>Φύλλο1!B7+Φύλλο1!F7</f>
        <v>2064.8500000000004</v>
      </c>
      <c r="C7" s="26">
        <v>0</v>
      </c>
      <c r="D7" s="17">
        <v>0</v>
      </c>
      <c r="E7" s="15">
        <f t="shared" si="0"/>
        <v>0</v>
      </c>
      <c r="F7" s="15"/>
      <c r="G7" s="15">
        <v>264.12</v>
      </c>
      <c r="H7" s="15">
        <v>386</v>
      </c>
      <c r="I7" s="15"/>
      <c r="J7" s="15">
        <f t="shared" si="1"/>
        <v>344.1416666666667</v>
      </c>
      <c r="K7" s="20">
        <f t="shared" si="2"/>
        <v>0.23945752623417568</v>
      </c>
      <c r="L7" s="21">
        <f t="shared" si="3"/>
        <v>2714.9700000000003</v>
      </c>
      <c r="M7" s="22">
        <f t="shared" si="4"/>
        <v>3059.111666666667</v>
      </c>
      <c r="N7" s="23">
        <f t="shared" si="5"/>
        <v>13.521084947531648</v>
      </c>
      <c r="O7" s="49">
        <f>L7-Φύλλο1!L7</f>
        <v>0</v>
      </c>
      <c r="P7" s="49">
        <f>M7-Φύλλο1!M7</f>
        <v>88.04166666666742</v>
      </c>
    </row>
    <row r="8" spans="1:16" ht="15.75" thickBot="1">
      <c r="A8" s="28" t="s">
        <v>18</v>
      </c>
      <c r="B8" s="15">
        <f>Φύλλο1!B8+Φύλλο1!F8</f>
        <v>2359.94</v>
      </c>
      <c r="C8" s="30">
        <v>0</v>
      </c>
      <c r="D8" s="31">
        <v>0</v>
      </c>
      <c r="E8" s="32">
        <f t="shared" si="0"/>
        <v>0</v>
      </c>
      <c r="F8" s="32"/>
      <c r="G8" s="32">
        <v>410.86</v>
      </c>
      <c r="H8" s="32">
        <v>426</v>
      </c>
      <c r="I8" s="32"/>
      <c r="J8" s="32">
        <f t="shared" si="1"/>
        <v>393.3233333333333</v>
      </c>
      <c r="K8" s="33">
        <f t="shared" si="2"/>
        <v>0.2617805305305305</v>
      </c>
      <c r="L8" s="34">
        <f t="shared" si="3"/>
        <v>3196.8</v>
      </c>
      <c r="M8" s="35">
        <f t="shared" si="4"/>
        <v>3590.1233333333334</v>
      </c>
      <c r="N8" s="23">
        <f t="shared" si="5"/>
        <v>13.476438938938939</v>
      </c>
      <c r="O8" s="49">
        <f>L8-Φύλλο1!L8</f>
        <v>0</v>
      </c>
      <c r="P8" s="49">
        <f>M8-Φύλλο1!M8</f>
        <v>97.82333333333327</v>
      </c>
    </row>
    <row r="9" spans="1:16" ht="15">
      <c r="A9" s="14" t="s">
        <v>14</v>
      </c>
      <c r="B9" s="15">
        <f>B5*0.9</f>
        <v>1433.574</v>
      </c>
      <c r="C9" s="16">
        <v>5</v>
      </c>
      <c r="D9" s="17">
        <v>12</v>
      </c>
      <c r="E9" s="15">
        <f t="shared" si="0"/>
        <v>172.02888</v>
      </c>
      <c r="F9" s="18"/>
      <c r="G9" s="19">
        <f aca="true" t="shared" si="6" ref="G9:G24">G4</f>
        <v>88.04</v>
      </c>
      <c r="H9" s="15"/>
      <c r="I9" s="15"/>
      <c r="J9" s="15">
        <f t="shared" si="1"/>
        <v>267.60048</v>
      </c>
      <c r="K9" s="20">
        <f t="shared" si="2"/>
        <v>0.051982623396970205</v>
      </c>
      <c r="L9" s="21">
        <f t="shared" si="3"/>
        <v>1693.64288</v>
      </c>
      <c r="M9" s="22">
        <f t="shared" si="4"/>
        <v>1961.24336</v>
      </c>
      <c r="N9" s="23">
        <f t="shared" si="5"/>
        <v>13.89603475320606</v>
      </c>
      <c r="O9" s="49">
        <f>L9-Φύλλο1!L9</f>
        <v>238.06688000000008</v>
      </c>
      <c r="P9" s="49">
        <f>M9-Φύλλο1!M9</f>
        <v>307.0913599999999</v>
      </c>
    </row>
    <row r="10" spans="1:16" ht="15">
      <c r="A10" s="14" t="s">
        <v>15</v>
      </c>
      <c r="B10" s="15">
        <f>Φύλλο1!B10+Φύλλο1!F10</f>
        <v>1592.8600000000001</v>
      </c>
      <c r="C10" s="16">
        <v>5</v>
      </c>
      <c r="D10" s="17">
        <v>12</v>
      </c>
      <c r="E10" s="15">
        <f t="shared" si="0"/>
        <v>191.1432</v>
      </c>
      <c r="F10" s="36"/>
      <c r="G10" s="37">
        <f t="shared" si="6"/>
        <v>176.08</v>
      </c>
      <c r="H10" s="15">
        <f>H5</f>
        <v>316</v>
      </c>
      <c r="I10" s="15"/>
      <c r="J10" s="15">
        <f t="shared" si="1"/>
        <v>297.33386666666667</v>
      </c>
      <c r="K10" s="20">
        <f t="shared" si="2"/>
        <v>0.21619596331100727</v>
      </c>
      <c r="L10" s="21">
        <f t="shared" si="3"/>
        <v>2276.0832</v>
      </c>
      <c r="M10" s="22">
        <f t="shared" si="4"/>
        <v>2573.417066666667</v>
      </c>
      <c r="N10" s="23">
        <f t="shared" si="5"/>
        <v>13.567608073377986</v>
      </c>
      <c r="O10" s="49">
        <f>L10-Φύλλο1!L10</f>
        <v>49.30319999999983</v>
      </c>
      <c r="P10" s="49">
        <f>M10-Φύλλο1!M10</f>
        <v>125.9970666666668</v>
      </c>
    </row>
    <row r="11" spans="1:16" ht="15">
      <c r="A11" s="14" t="s">
        <v>16</v>
      </c>
      <c r="B11" s="15">
        <f>Φύλλο1!B11+Φύλλο1!F11</f>
        <v>1769.75</v>
      </c>
      <c r="C11" s="26">
        <v>5</v>
      </c>
      <c r="D11" s="17">
        <v>12</v>
      </c>
      <c r="E11" s="15">
        <f t="shared" si="0"/>
        <v>212.37</v>
      </c>
      <c r="F11" s="36"/>
      <c r="G11" s="37">
        <f t="shared" si="6"/>
        <v>176.08</v>
      </c>
      <c r="H11" s="15">
        <f>H6</f>
        <v>351</v>
      </c>
      <c r="I11" s="15"/>
      <c r="J11" s="15">
        <f t="shared" si="1"/>
        <v>330.3533333333333</v>
      </c>
      <c r="K11" s="20">
        <f t="shared" si="2"/>
        <v>0.21005898294277064</v>
      </c>
      <c r="L11" s="21">
        <f t="shared" si="3"/>
        <v>2509.2</v>
      </c>
      <c r="M11" s="22">
        <f t="shared" si="4"/>
        <v>2839.5533333333333</v>
      </c>
      <c r="N11" s="23">
        <f t="shared" si="5"/>
        <v>13.579882034114458</v>
      </c>
      <c r="O11" s="49">
        <f>L11-Φύλλο1!L11</f>
        <v>56.34599999999955</v>
      </c>
      <c r="P11" s="49">
        <f>M11-Φύλλο1!M11</f>
        <v>143.9953333333333</v>
      </c>
    </row>
    <row r="12" spans="1:16" ht="15">
      <c r="A12" s="27" t="s">
        <v>17</v>
      </c>
      <c r="B12" s="15">
        <f>Φύλλο1!B12+Φύλλο1!F12</f>
        <v>2064.8500000000004</v>
      </c>
      <c r="C12" s="26">
        <v>5</v>
      </c>
      <c r="D12" s="17">
        <v>12</v>
      </c>
      <c r="E12" s="15">
        <f t="shared" si="0"/>
        <v>247.78200000000004</v>
      </c>
      <c r="F12" s="36"/>
      <c r="G12" s="37">
        <f t="shared" si="6"/>
        <v>264.12</v>
      </c>
      <c r="H12" s="15">
        <f>H7</f>
        <v>386</v>
      </c>
      <c r="I12" s="15"/>
      <c r="J12" s="15">
        <f t="shared" si="1"/>
        <v>385.43866666666673</v>
      </c>
      <c r="K12" s="20">
        <f t="shared" si="2"/>
        <v>0.2194311234959929</v>
      </c>
      <c r="L12" s="21">
        <f t="shared" si="3"/>
        <v>2962.7520000000004</v>
      </c>
      <c r="M12" s="22">
        <f t="shared" si="4"/>
        <v>3348.1906666666673</v>
      </c>
      <c r="N12" s="23">
        <f t="shared" si="5"/>
        <v>13.561137753008014</v>
      </c>
      <c r="O12" s="49">
        <f>L12-Φύλλο1!L12</f>
        <v>63.39000000000033</v>
      </c>
      <c r="P12" s="49">
        <f>M12-Φύλλο1!M12</f>
        <v>161.9966666666669</v>
      </c>
    </row>
    <row r="13" spans="1:16" ht="15.75" thickBot="1">
      <c r="A13" s="28" t="s">
        <v>18</v>
      </c>
      <c r="B13" s="48">
        <f aca="true" t="shared" si="7" ref="B13:B28">B8</f>
        <v>2359.94</v>
      </c>
      <c r="C13" s="30">
        <v>5</v>
      </c>
      <c r="D13" s="31">
        <v>12</v>
      </c>
      <c r="E13" s="32">
        <f t="shared" si="0"/>
        <v>283.1928</v>
      </c>
      <c r="F13" s="38"/>
      <c r="G13" s="39">
        <f t="shared" si="6"/>
        <v>410.86</v>
      </c>
      <c r="H13" s="32">
        <f>H8</f>
        <v>426</v>
      </c>
      <c r="I13" s="32"/>
      <c r="J13" s="32">
        <f t="shared" si="1"/>
        <v>440.52213333333333</v>
      </c>
      <c r="K13" s="33">
        <f t="shared" si="2"/>
        <v>0.24047750903392673</v>
      </c>
      <c r="L13" s="34">
        <f t="shared" si="3"/>
        <v>3479.9928</v>
      </c>
      <c r="M13" s="35">
        <f t="shared" si="4"/>
        <v>3920.5149333333334</v>
      </c>
      <c r="N13" s="23">
        <f t="shared" si="5"/>
        <v>13.519044981932147</v>
      </c>
      <c r="O13" s="49">
        <f>L13-Φύλλο1!L13</f>
        <v>70.43280000000004</v>
      </c>
      <c r="P13" s="49">
        <f>M13-Φύλλο1!M13</f>
        <v>179.9949333333334</v>
      </c>
    </row>
    <row r="14" spans="1:16" ht="15">
      <c r="A14" s="14" t="s">
        <v>14</v>
      </c>
      <c r="B14" s="15">
        <f t="shared" si="7"/>
        <v>1433.574</v>
      </c>
      <c r="C14" s="16">
        <v>15</v>
      </c>
      <c r="D14" s="17">
        <v>32</v>
      </c>
      <c r="E14" s="15">
        <f t="shared" si="0"/>
        <v>458.74368000000004</v>
      </c>
      <c r="F14" s="36"/>
      <c r="G14" s="37">
        <f t="shared" si="6"/>
        <v>88.04</v>
      </c>
      <c r="H14" s="15"/>
      <c r="I14" s="15"/>
      <c r="J14" s="15">
        <f t="shared" si="1"/>
        <v>315.38628</v>
      </c>
      <c r="K14" s="20">
        <f t="shared" si="2"/>
        <v>0.04445661553422006</v>
      </c>
      <c r="L14" s="21">
        <f t="shared" si="3"/>
        <v>1980.35768</v>
      </c>
      <c r="M14" s="22">
        <f t="shared" si="4"/>
        <v>2295.74396</v>
      </c>
      <c r="N14" s="23">
        <f t="shared" si="5"/>
        <v>13.91108676893156</v>
      </c>
      <c r="O14" s="49">
        <f>L14-Φύλλο1!L14</f>
        <v>312.0216800000003</v>
      </c>
      <c r="P14" s="49">
        <f>M14-Φύλλο1!M14</f>
        <v>393.37195999999994</v>
      </c>
    </row>
    <row r="15" spans="1:16" ht="15">
      <c r="A15" s="14" t="s">
        <v>15</v>
      </c>
      <c r="B15" s="15">
        <f t="shared" si="7"/>
        <v>1592.8600000000001</v>
      </c>
      <c r="C15" s="26">
        <v>15</v>
      </c>
      <c r="D15" s="17">
        <v>32</v>
      </c>
      <c r="E15" s="15">
        <f t="shared" si="0"/>
        <v>509.71520000000004</v>
      </c>
      <c r="F15" s="36"/>
      <c r="G15" s="37">
        <f t="shared" si="6"/>
        <v>176.08</v>
      </c>
      <c r="H15" s="15">
        <f>H10</f>
        <v>316</v>
      </c>
      <c r="I15" s="15"/>
      <c r="J15" s="15">
        <f t="shared" si="1"/>
        <v>350.42920000000004</v>
      </c>
      <c r="K15" s="20">
        <f t="shared" si="2"/>
        <v>0.18965140339263575</v>
      </c>
      <c r="L15" s="21">
        <f t="shared" si="3"/>
        <v>2594.6552</v>
      </c>
      <c r="M15" s="22">
        <f t="shared" si="4"/>
        <v>2945.0844</v>
      </c>
      <c r="N15" s="23">
        <f t="shared" si="5"/>
        <v>13.620697193214728</v>
      </c>
      <c r="O15" s="49">
        <f>L15-Φύλλο1!L15</f>
        <v>131.47519999999986</v>
      </c>
      <c r="P15" s="49">
        <f>M15-Φύλλο1!M15</f>
        <v>221.86439999999993</v>
      </c>
    </row>
    <row r="16" spans="1:16" ht="15">
      <c r="A16" s="14" t="s">
        <v>16</v>
      </c>
      <c r="B16" s="15">
        <f t="shared" si="7"/>
        <v>1769.75</v>
      </c>
      <c r="C16" s="26">
        <v>15</v>
      </c>
      <c r="D16" s="17">
        <v>32</v>
      </c>
      <c r="E16" s="15">
        <f t="shared" si="0"/>
        <v>566.32</v>
      </c>
      <c r="F16" s="36"/>
      <c r="G16" s="37">
        <f t="shared" si="6"/>
        <v>176.08</v>
      </c>
      <c r="H16" s="15">
        <f>H11</f>
        <v>351</v>
      </c>
      <c r="I16" s="15"/>
      <c r="J16" s="15">
        <f t="shared" si="1"/>
        <v>389.345</v>
      </c>
      <c r="K16" s="20">
        <f t="shared" si="2"/>
        <v>0.18409094878018967</v>
      </c>
      <c r="L16" s="21">
        <f t="shared" si="3"/>
        <v>2863.15</v>
      </c>
      <c r="M16" s="22">
        <f t="shared" si="4"/>
        <v>3252.495</v>
      </c>
      <c r="N16" s="23">
        <f t="shared" si="5"/>
        <v>13.63181810243962</v>
      </c>
      <c r="O16" s="49">
        <f>L16-Φύλλο1!L16</f>
        <v>150.25599999999986</v>
      </c>
      <c r="P16" s="49">
        <f>M16-Φύλλο1!M16</f>
        <v>253.5569999999998</v>
      </c>
    </row>
    <row r="17" spans="1:16" ht="15">
      <c r="A17" s="27" t="s">
        <v>17</v>
      </c>
      <c r="B17" s="15">
        <f>B12</f>
        <v>2064.8500000000004</v>
      </c>
      <c r="C17" s="26">
        <v>15</v>
      </c>
      <c r="D17" s="17">
        <v>32</v>
      </c>
      <c r="E17" s="15">
        <f t="shared" si="0"/>
        <v>660.7520000000001</v>
      </c>
      <c r="F17" s="36"/>
      <c r="G17" s="37">
        <f t="shared" si="6"/>
        <v>264.12</v>
      </c>
      <c r="H17" s="15">
        <f>H12</f>
        <v>386</v>
      </c>
      <c r="I17" s="15"/>
      <c r="J17" s="15">
        <f t="shared" si="1"/>
        <v>454.26700000000005</v>
      </c>
      <c r="K17" s="20">
        <f t="shared" si="2"/>
        <v>0.19258694880680338</v>
      </c>
      <c r="L17" s="21">
        <f t="shared" si="3"/>
        <v>3375.7220000000007</v>
      </c>
      <c r="M17" s="22">
        <f t="shared" si="4"/>
        <v>3829.9890000000005</v>
      </c>
      <c r="N17" s="23">
        <f t="shared" si="5"/>
        <v>13.614826102386393</v>
      </c>
      <c r="O17" s="49">
        <f>L17-Φύλλο1!L17</f>
        <v>169.04000000000087</v>
      </c>
      <c r="P17" s="49">
        <f>M17-Φύλλο1!M17</f>
        <v>285.2550000000001</v>
      </c>
    </row>
    <row r="18" spans="1:16" ht="15.75" thickBot="1">
      <c r="A18" s="28" t="s">
        <v>18</v>
      </c>
      <c r="B18" s="15">
        <f t="shared" si="7"/>
        <v>2359.94</v>
      </c>
      <c r="C18" s="30">
        <v>15</v>
      </c>
      <c r="D18" s="31">
        <v>32</v>
      </c>
      <c r="E18" s="32">
        <f t="shared" si="0"/>
        <v>755.1808</v>
      </c>
      <c r="F18" s="39"/>
      <c r="G18" s="39">
        <f t="shared" si="6"/>
        <v>410.86</v>
      </c>
      <c r="H18" s="32">
        <f>H13</f>
        <v>426</v>
      </c>
      <c r="I18" s="32"/>
      <c r="J18" s="32">
        <f t="shared" si="1"/>
        <v>519.1868000000001</v>
      </c>
      <c r="K18" s="33">
        <f t="shared" si="2"/>
        <v>0.21175710165393516</v>
      </c>
      <c r="L18" s="34">
        <f t="shared" si="3"/>
        <v>3951.9808000000003</v>
      </c>
      <c r="M18" s="35">
        <f t="shared" si="4"/>
        <v>4471.167600000001</v>
      </c>
      <c r="N18" s="23">
        <f t="shared" si="5"/>
        <v>13.576485796692129</v>
      </c>
      <c r="O18" s="49">
        <f>L18-Φύλλο1!L18</f>
        <v>187.82079999999996</v>
      </c>
      <c r="P18" s="49">
        <f>M18-Φύλλο1!M18</f>
        <v>316.9476000000004</v>
      </c>
    </row>
    <row r="19" spans="1:16" ht="15">
      <c r="A19" s="14" t="s">
        <v>14</v>
      </c>
      <c r="B19" s="15">
        <f t="shared" si="7"/>
        <v>1433.574</v>
      </c>
      <c r="C19" s="16">
        <v>23</v>
      </c>
      <c r="D19" s="17">
        <v>48</v>
      </c>
      <c r="E19" s="15">
        <f t="shared" si="0"/>
        <v>688.11552</v>
      </c>
      <c r="F19" s="36"/>
      <c r="G19" s="37">
        <f t="shared" si="6"/>
        <v>88.04</v>
      </c>
      <c r="H19" s="15"/>
      <c r="I19" s="15"/>
      <c r="J19" s="15">
        <f t="shared" si="1"/>
        <v>353.61492</v>
      </c>
      <c r="K19" s="20">
        <f t="shared" si="2"/>
        <v>0.039841980298113595</v>
      </c>
      <c r="L19" s="21">
        <f t="shared" si="3"/>
        <v>2209.72952</v>
      </c>
      <c r="M19" s="22">
        <f t="shared" si="4"/>
        <v>2563.34444</v>
      </c>
      <c r="N19" s="23">
        <f t="shared" si="5"/>
        <v>13.920316039403772</v>
      </c>
      <c r="O19" s="49">
        <f>L19-Φύλλο1!L19</f>
        <v>371.18552</v>
      </c>
      <c r="P19" s="49">
        <f>M19-Φύλλο1!M19</f>
        <v>462.39644</v>
      </c>
    </row>
    <row r="20" spans="1:16" ht="15">
      <c r="A20" s="14" t="s">
        <v>15</v>
      </c>
      <c r="B20" s="15">
        <f t="shared" si="7"/>
        <v>1592.8600000000001</v>
      </c>
      <c r="C20" s="26">
        <v>23</v>
      </c>
      <c r="D20" s="17">
        <v>48</v>
      </c>
      <c r="E20" s="15">
        <f t="shared" si="0"/>
        <v>764.5728</v>
      </c>
      <c r="F20" s="36"/>
      <c r="G20" s="37">
        <f t="shared" si="6"/>
        <v>176.08</v>
      </c>
      <c r="H20" s="15">
        <f>H15</f>
        <v>316</v>
      </c>
      <c r="I20" s="15"/>
      <c r="J20" s="15">
        <f t="shared" si="1"/>
        <v>392.90546666666665</v>
      </c>
      <c r="K20" s="20">
        <f t="shared" si="2"/>
        <v>0.17268916988195318</v>
      </c>
      <c r="L20" s="21">
        <f t="shared" si="3"/>
        <v>2849.5128000000004</v>
      </c>
      <c r="M20" s="22">
        <f t="shared" si="4"/>
        <v>3242.4182666666666</v>
      </c>
      <c r="N20" s="23">
        <f t="shared" si="5"/>
        <v>13.654621660236094</v>
      </c>
      <c r="O20" s="49">
        <f>L20-Φύλλο1!L20</f>
        <v>197.21280000000024</v>
      </c>
      <c r="P20" s="49">
        <f>M20-Φύλλο1!M20</f>
        <v>298.5582666666669</v>
      </c>
    </row>
    <row r="21" spans="1:16" ht="15">
      <c r="A21" s="14" t="s">
        <v>16</v>
      </c>
      <c r="B21" s="15">
        <f t="shared" si="7"/>
        <v>1769.75</v>
      </c>
      <c r="C21" s="26">
        <v>23</v>
      </c>
      <c r="D21" s="17">
        <v>48</v>
      </c>
      <c r="E21" s="15">
        <f t="shared" si="0"/>
        <v>849.48</v>
      </c>
      <c r="F21" s="36"/>
      <c r="G21" s="37">
        <f t="shared" si="6"/>
        <v>176.08</v>
      </c>
      <c r="H21" s="15">
        <f>H16</f>
        <v>351</v>
      </c>
      <c r="I21" s="15"/>
      <c r="J21" s="15">
        <f t="shared" si="1"/>
        <v>436.53833333333336</v>
      </c>
      <c r="K21" s="20">
        <f t="shared" si="2"/>
        <v>0.1675232256198531</v>
      </c>
      <c r="L21" s="21">
        <f t="shared" si="3"/>
        <v>3146.31</v>
      </c>
      <c r="M21" s="22">
        <f t="shared" si="4"/>
        <v>3582.8483333333334</v>
      </c>
      <c r="N21" s="23">
        <f t="shared" si="5"/>
        <v>13.664953548760295</v>
      </c>
      <c r="O21" s="49">
        <f>L21-Φύλλο1!L21</f>
        <v>225.38400000000001</v>
      </c>
      <c r="P21" s="49">
        <f>M21-Φύλλο1!M21</f>
        <v>341.20633333333353</v>
      </c>
    </row>
    <row r="22" spans="1:16" ht="15">
      <c r="A22" s="27" t="s">
        <v>17</v>
      </c>
      <c r="B22" s="15">
        <f t="shared" si="7"/>
        <v>2064.8500000000004</v>
      </c>
      <c r="C22" s="26">
        <v>23</v>
      </c>
      <c r="D22" s="17">
        <v>48</v>
      </c>
      <c r="E22" s="15">
        <f t="shared" si="0"/>
        <v>991.1280000000002</v>
      </c>
      <c r="F22" s="36"/>
      <c r="G22" s="37">
        <f t="shared" si="6"/>
        <v>264.12</v>
      </c>
      <c r="H22" s="15">
        <f>H17</f>
        <v>386</v>
      </c>
      <c r="I22" s="15"/>
      <c r="J22" s="15">
        <f t="shared" si="1"/>
        <v>509.32966666666675</v>
      </c>
      <c r="K22" s="20">
        <f t="shared" si="2"/>
        <v>0.17541899863414295</v>
      </c>
      <c r="L22" s="21">
        <f t="shared" si="3"/>
        <v>3706.0980000000004</v>
      </c>
      <c r="M22" s="22">
        <f t="shared" si="4"/>
        <v>4215.427666666667</v>
      </c>
      <c r="N22" s="23">
        <f t="shared" si="5"/>
        <v>13.649162002731714</v>
      </c>
      <c r="O22" s="49">
        <f>L22-Φύλλο1!L22</f>
        <v>253.55999999999995</v>
      </c>
      <c r="P22" s="49">
        <f>M22-Φύλλο1!M22</f>
        <v>383.8616666666667</v>
      </c>
    </row>
    <row r="23" spans="1:16" ht="15.75" thickBot="1">
      <c r="A23" s="28" t="s">
        <v>18</v>
      </c>
      <c r="B23" s="15">
        <f t="shared" si="7"/>
        <v>2359.94</v>
      </c>
      <c r="C23" s="30">
        <v>23</v>
      </c>
      <c r="D23" s="31">
        <v>48</v>
      </c>
      <c r="E23" s="32">
        <f t="shared" si="0"/>
        <v>1132.7712</v>
      </c>
      <c r="F23" s="39"/>
      <c r="G23" s="39">
        <f t="shared" si="6"/>
        <v>410.86</v>
      </c>
      <c r="H23" s="32">
        <f>H18</f>
        <v>426</v>
      </c>
      <c r="I23" s="32"/>
      <c r="J23" s="32">
        <f t="shared" si="1"/>
        <v>582.1185333333333</v>
      </c>
      <c r="K23" s="33">
        <f t="shared" si="2"/>
        <v>0.1932893493009192</v>
      </c>
      <c r="L23" s="34">
        <f t="shared" si="3"/>
        <v>4329.5712</v>
      </c>
      <c r="M23" s="35">
        <f t="shared" si="4"/>
        <v>4911.689733333333</v>
      </c>
      <c r="N23" s="23">
        <f t="shared" si="5"/>
        <v>13.613421301398162</v>
      </c>
      <c r="O23" s="49">
        <f>L23-Φύλλο1!L23</f>
        <v>281.7312000000002</v>
      </c>
      <c r="P23" s="49">
        <f>M23-Φύλλο1!M23</f>
        <v>426.5097333333324</v>
      </c>
    </row>
    <row r="24" spans="1:16" ht="15">
      <c r="A24" s="14" t="s">
        <v>14</v>
      </c>
      <c r="B24" s="15">
        <f t="shared" si="7"/>
        <v>1433.574</v>
      </c>
      <c r="C24" s="16">
        <v>29</v>
      </c>
      <c r="D24" s="17">
        <v>60</v>
      </c>
      <c r="E24" s="15">
        <f t="shared" si="0"/>
        <v>860.1444</v>
      </c>
      <c r="F24" s="36"/>
      <c r="G24" s="37">
        <f t="shared" si="6"/>
        <v>88.04</v>
      </c>
      <c r="H24" s="15"/>
      <c r="I24" s="15"/>
      <c r="J24" s="15">
        <f t="shared" si="1"/>
        <v>382.2864</v>
      </c>
      <c r="K24" s="20">
        <f t="shared" si="2"/>
        <v>0.03696428655400145</v>
      </c>
      <c r="L24" s="21">
        <f t="shared" si="3"/>
        <v>2381.7584</v>
      </c>
      <c r="M24" s="22">
        <f t="shared" si="4"/>
        <v>2764.0448</v>
      </c>
      <c r="N24" s="23">
        <f t="shared" si="5"/>
        <v>13.926071426891998</v>
      </c>
      <c r="O24" s="49">
        <f>L24-Φύλλο1!L24</f>
        <v>415.55840000000035</v>
      </c>
      <c r="P24" s="49">
        <f>M24-Φύλλο1!M24</f>
        <v>514.1648</v>
      </c>
    </row>
    <row r="25" spans="1:16" ht="15">
      <c r="A25" s="14" t="s">
        <v>15</v>
      </c>
      <c r="B25" s="15">
        <f t="shared" si="7"/>
        <v>1592.8600000000001</v>
      </c>
      <c r="C25" s="26">
        <v>29</v>
      </c>
      <c r="D25" s="17">
        <v>60</v>
      </c>
      <c r="E25" s="15">
        <f t="shared" si="0"/>
        <v>955.716</v>
      </c>
      <c r="F25" s="36"/>
      <c r="G25" s="37">
        <f>G20</f>
        <v>176.08</v>
      </c>
      <c r="H25" s="15">
        <f>H20</f>
        <v>316</v>
      </c>
      <c r="I25" s="15"/>
      <c r="J25" s="15">
        <f t="shared" si="1"/>
        <v>424.7626666666667</v>
      </c>
      <c r="K25" s="20">
        <f t="shared" si="2"/>
        <v>0.16183349908703912</v>
      </c>
      <c r="L25" s="21">
        <f t="shared" si="3"/>
        <v>3040.656</v>
      </c>
      <c r="M25" s="22">
        <f t="shared" si="4"/>
        <v>3465.418666666667</v>
      </c>
      <c r="N25" s="23">
        <f t="shared" si="5"/>
        <v>13.676333001825922</v>
      </c>
      <c r="O25" s="49">
        <f>L25-Φύλλο1!L25</f>
        <v>246.51600000000008</v>
      </c>
      <c r="P25" s="49">
        <f>M25-Φύλλο1!M25</f>
        <v>356.0786666666668</v>
      </c>
    </row>
    <row r="26" spans="1:16" ht="15">
      <c r="A26" s="14" t="s">
        <v>16</v>
      </c>
      <c r="B26" s="15">
        <f t="shared" si="7"/>
        <v>1769.75</v>
      </c>
      <c r="C26" s="26">
        <v>29</v>
      </c>
      <c r="D26" s="17">
        <v>60</v>
      </c>
      <c r="E26" s="15">
        <f t="shared" si="0"/>
        <v>1061.85</v>
      </c>
      <c r="F26" s="36"/>
      <c r="G26" s="37">
        <f>G21</f>
        <v>176.08</v>
      </c>
      <c r="H26" s="15">
        <f>H21</f>
        <v>351</v>
      </c>
      <c r="I26" s="15"/>
      <c r="J26" s="15">
        <f t="shared" si="1"/>
        <v>471.93333333333334</v>
      </c>
      <c r="K26" s="20">
        <f t="shared" si="2"/>
        <v>0.15693069896506964</v>
      </c>
      <c r="L26" s="21">
        <f t="shared" si="3"/>
        <v>3358.68</v>
      </c>
      <c r="M26" s="22">
        <f t="shared" si="4"/>
        <v>3830.6133333333332</v>
      </c>
      <c r="N26" s="23">
        <f t="shared" si="5"/>
        <v>13.68613860206986</v>
      </c>
      <c r="O26" s="49">
        <f>L26-Φύλλο1!L26</f>
        <v>281.73</v>
      </c>
      <c r="P26" s="49">
        <f>M26-Φύλλο1!M26</f>
        <v>406.94333333333316</v>
      </c>
    </row>
    <row r="27" spans="1:16" ht="15">
      <c r="A27" s="27" t="s">
        <v>17</v>
      </c>
      <c r="B27" s="15">
        <f t="shared" si="7"/>
        <v>2064.8500000000004</v>
      </c>
      <c r="C27" s="26">
        <v>29</v>
      </c>
      <c r="D27" s="17">
        <v>60</v>
      </c>
      <c r="E27" s="15">
        <f t="shared" si="0"/>
        <v>1238.9100000000003</v>
      </c>
      <c r="F27" s="36"/>
      <c r="G27" s="37">
        <f>G22</f>
        <v>264.12</v>
      </c>
      <c r="H27" s="15">
        <f>H22</f>
        <v>386</v>
      </c>
      <c r="I27" s="15"/>
      <c r="J27" s="15">
        <f t="shared" si="1"/>
        <v>550.6266666666668</v>
      </c>
      <c r="K27" s="20">
        <f t="shared" si="2"/>
        <v>0.1644258298177992</v>
      </c>
      <c r="L27" s="21">
        <f t="shared" si="3"/>
        <v>3953.8800000000006</v>
      </c>
      <c r="M27" s="22">
        <f t="shared" si="4"/>
        <v>4504.506666666667</v>
      </c>
      <c r="N27" s="23">
        <f t="shared" si="5"/>
        <v>13.671148340364402</v>
      </c>
      <c r="O27" s="49">
        <f>L27-Φύλλο1!L27</f>
        <v>316.9500000000003</v>
      </c>
      <c r="P27" s="49">
        <f>M27-Φύλλο1!M27</f>
        <v>457.8166666666666</v>
      </c>
    </row>
    <row r="28" spans="1:16" ht="15.75" thickBot="1">
      <c r="A28" s="28" t="s">
        <v>18</v>
      </c>
      <c r="B28" s="15">
        <f t="shared" si="7"/>
        <v>2359.94</v>
      </c>
      <c r="C28" s="30">
        <v>29</v>
      </c>
      <c r="D28" s="31">
        <v>60</v>
      </c>
      <c r="E28" s="32">
        <f t="shared" si="0"/>
        <v>1415.964</v>
      </c>
      <c r="F28" s="40"/>
      <c r="G28" s="40">
        <f>G23+117</f>
        <v>527.86</v>
      </c>
      <c r="H28" s="32">
        <f>H23</f>
        <v>426</v>
      </c>
      <c r="I28" s="32"/>
      <c r="J28" s="32">
        <f t="shared" si="1"/>
        <v>629.3173333333333</v>
      </c>
      <c r="K28" s="33">
        <f t="shared" si="2"/>
        <v>0.20167179588664466</v>
      </c>
      <c r="L28" s="34">
        <f t="shared" si="3"/>
        <v>4729.764</v>
      </c>
      <c r="M28" s="35">
        <f t="shared" si="4"/>
        <v>5359.0813333333335</v>
      </c>
      <c r="N28" s="41">
        <f t="shared" si="5"/>
        <v>13.59665640822671</v>
      </c>
      <c r="O28" s="49">
        <f>L28-Φύλλο1!L28</f>
        <v>235.16399999999976</v>
      </c>
      <c r="P28" s="49">
        <f>M28-Φύλλο1!M28</f>
        <v>391.6813333333339</v>
      </c>
    </row>
    <row r="31" spans="1:5" ht="15">
      <c r="A31" t="s">
        <v>30</v>
      </c>
      <c r="E31" s="51">
        <f>P17*10500*12</f>
        <v>35942130.000000015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E31" sqref="E31"/>
    </sheetView>
  </sheetViews>
  <sheetFormatPr defaultColWidth="9.140625" defaultRowHeight="15"/>
  <cols>
    <col min="5" max="5" width="10.57421875" style="0" customWidth="1"/>
  </cols>
  <sheetData>
    <row r="1" ht="19.5" thickBot="1">
      <c r="A1" s="50" t="s">
        <v>24</v>
      </c>
    </row>
    <row r="2" spans="1:14" ht="20.25" customHeight="1" thickBot="1" thickTop="1">
      <c r="A2" s="2"/>
      <c r="B2" s="3" t="s">
        <v>0</v>
      </c>
      <c r="C2" s="3"/>
      <c r="D2" s="4"/>
      <c r="E2" s="4"/>
      <c r="F2" s="44"/>
      <c r="G2" s="6"/>
      <c r="H2" s="4"/>
      <c r="I2" s="4"/>
      <c r="J2" s="4"/>
      <c r="K2" s="4"/>
      <c r="L2" s="4"/>
      <c r="M2" s="7"/>
      <c r="N2" s="5"/>
    </row>
    <row r="3" spans="1:16" ht="123.75" customHeight="1" thickBot="1" thickTop="1">
      <c r="A3" s="8"/>
      <c r="B3" s="9" t="s">
        <v>1</v>
      </c>
      <c r="C3" s="10" t="s">
        <v>2</v>
      </c>
      <c r="D3" s="10" t="s">
        <v>3</v>
      </c>
      <c r="E3" s="10" t="s">
        <v>4</v>
      </c>
      <c r="F3" s="45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2" t="s">
        <v>12</v>
      </c>
      <c r="N3" s="13" t="s">
        <v>13</v>
      </c>
      <c r="O3" s="12" t="s">
        <v>22</v>
      </c>
      <c r="P3" s="12" t="s">
        <v>21</v>
      </c>
    </row>
    <row r="4" spans="1:16" ht="15">
      <c r="A4" s="14" t="s">
        <v>14</v>
      </c>
      <c r="B4" s="15">
        <f>B5*0.9</f>
        <v>1222.272</v>
      </c>
      <c r="C4" s="16">
        <v>0</v>
      </c>
      <c r="D4" s="17">
        <v>0</v>
      </c>
      <c r="E4" s="15">
        <f aca="true" t="shared" si="0" ref="E4:E28">B4*D4/100</f>
        <v>0</v>
      </c>
      <c r="F4" s="18">
        <v>176.08</v>
      </c>
      <c r="G4" s="19"/>
      <c r="H4" s="15"/>
      <c r="I4" s="15"/>
      <c r="J4" s="15">
        <f aca="true" t="shared" si="1" ref="J4:J28">2*(B4+E4)/12</f>
        <v>203.712</v>
      </c>
      <c r="K4" s="20">
        <f aca="true" t="shared" si="2" ref="K4:K28">SUM(F4:I4)/(B4+E4+F4+G4+H4+I4)</f>
        <v>0.1259196539927</v>
      </c>
      <c r="L4" s="21">
        <f aca="true" t="shared" si="3" ref="L4:L28">SUM(E4:I4)+B4</f>
        <v>1398.3519999999999</v>
      </c>
      <c r="M4" s="22">
        <f aca="true" t="shared" si="4" ref="M4:M28">B4+SUM(E4:J4)</f>
        <v>1602.0639999999999</v>
      </c>
      <c r="N4" s="23">
        <f aca="true" t="shared" si="5" ref="N4:N28">J4*12/L4+12</f>
        <v>13.7481606920146</v>
      </c>
      <c r="O4" s="49">
        <f>L4-Φύλλο1!L4</f>
        <v>70.43199999999979</v>
      </c>
      <c r="P4" s="49">
        <f>M4-Φύλλο1!M4</f>
        <v>96.84400000000005</v>
      </c>
    </row>
    <row r="5" spans="1:16" ht="15">
      <c r="A5" s="14" t="s">
        <v>15</v>
      </c>
      <c r="B5" s="24">
        <f>Φύλλο1!G5+Φύλλο1!B5</f>
        <v>1358.08</v>
      </c>
      <c r="C5" s="16">
        <v>0</v>
      </c>
      <c r="D5" s="17">
        <v>0</v>
      </c>
      <c r="E5" s="15">
        <f t="shared" si="0"/>
        <v>0</v>
      </c>
      <c r="F5" s="15">
        <v>410.86</v>
      </c>
      <c r="G5" s="15"/>
      <c r="H5" s="15">
        <v>316</v>
      </c>
      <c r="I5" s="15"/>
      <c r="J5" s="15">
        <f t="shared" si="1"/>
        <v>226.34666666666666</v>
      </c>
      <c r="K5" s="20">
        <f t="shared" si="2"/>
        <v>0.3486239412165338</v>
      </c>
      <c r="L5" s="21">
        <f t="shared" si="3"/>
        <v>2084.94</v>
      </c>
      <c r="M5" s="22">
        <f t="shared" si="4"/>
        <v>2311.286666666667</v>
      </c>
      <c r="N5" s="23">
        <f t="shared" si="5"/>
        <v>13.302752117566932</v>
      </c>
      <c r="O5" s="49">
        <f>L5-Φύλλο1!L5</f>
        <v>0</v>
      </c>
      <c r="P5" s="49">
        <f>M5-Φύλλο1!M5</f>
        <v>29.346666666666806</v>
      </c>
    </row>
    <row r="6" spans="1:16" ht="15">
      <c r="A6" s="14" t="s">
        <v>16</v>
      </c>
      <c r="B6" s="25">
        <f>B5*1.1</f>
        <v>1493.8880000000001</v>
      </c>
      <c r="C6" s="26">
        <v>0</v>
      </c>
      <c r="D6" s="17">
        <v>0</v>
      </c>
      <c r="E6" s="15">
        <f t="shared" si="0"/>
        <v>0</v>
      </c>
      <c r="F6" s="15">
        <v>469.55</v>
      </c>
      <c r="G6" s="15"/>
      <c r="H6" s="15">
        <v>351</v>
      </c>
      <c r="I6" s="15"/>
      <c r="J6" s="15">
        <f t="shared" si="1"/>
        <v>248.98133333333337</v>
      </c>
      <c r="K6" s="20">
        <f t="shared" si="2"/>
        <v>0.35453531267633864</v>
      </c>
      <c r="L6" s="21">
        <f t="shared" si="3"/>
        <v>2314.438</v>
      </c>
      <c r="M6" s="22">
        <f t="shared" si="4"/>
        <v>2563.4193333333333</v>
      </c>
      <c r="N6" s="23">
        <f t="shared" si="5"/>
        <v>13.290929374647323</v>
      </c>
      <c r="O6" s="49">
        <f>L6-Φύλλο1!L6</f>
        <v>17.608000000000175</v>
      </c>
      <c r="P6" s="49">
        <f>M6-Φύλλο1!M6</f>
        <v>49.889333333333525</v>
      </c>
    </row>
    <row r="7" spans="1:16" ht="15">
      <c r="A7" s="27" t="s">
        <v>17</v>
      </c>
      <c r="B7" s="25">
        <f>B5*1.3</f>
        <v>1765.504</v>
      </c>
      <c r="C7" s="26">
        <v>0</v>
      </c>
      <c r="D7" s="17">
        <v>0</v>
      </c>
      <c r="E7" s="15">
        <f t="shared" si="0"/>
        <v>0</v>
      </c>
      <c r="F7" s="15">
        <v>528.25</v>
      </c>
      <c r="G7" s="15"/>
      <c r="H7" s="15">
        <v>386</v>
      </c>
      <c r="I7" s="15"/>
      <c r="J7" s="15">
        <f t="shared" si="1"/>
        <v>294.25066666666663</v>
      </c>
      <c r="K7" s="20">
        <f t="shared" si="2"/>
        <v>0.3411693759949607</v>
      </c>
      <c r="L7" s="21">
        <f t="shared" si="3"/>
        <v>2679.754</v>
      </c>
      <c r="M7" s="22">
        <f t="shared" si="4"/>
        <v>2974.0046666666667</v>
      </c>
      <c r="N7" s="23">
        <f t="shared" si="5"/>
        <v>13.31766124801008</v>
      </c>
      <c r="O7" s="49">
        <f>L7-Φύλλο1!L7</f>
        <v>-35.21600000000035</v>
      </c>
      <c r="P7" s="49">
        <f>M7-Φύλλο1!M7</f>
        <v>2.934666666666999</v>
      </c>
    </row>
    <row r="8" spans="1:16" ht="15.75" thickBot="1">
      <c r="A8" s="28" t="s">
        <v>18</v>
      </c>
      <c r="B8" s="29">
        <f>B5*1.5</f>
        <v>2037.12</v>
      </c>
      <c r="C8" s="30">
        <v>0</v>
      </c>
      <c r="D8" s="31">
        <v>0</v>
      </c>
      <c r="E8" s="32">
        <f t="shared" si="0"/>
        <v>0</v>
      </c>
      <c r="F8" s="32">
        <v>586.94</v>
      </c>
      <c r="G8" s="32"/>
      <c r="H8" s="32">
        <v>426</v>
      </c>
      <c r="I8" s="32"/>
      <c r="J8" s="32">
        <f t="shared" si="1"/>
        <v>339.52</v>
      </c>
      <c r="K8" s="33">
        <f t="shared" si="2"/>
        <v>0.3321049421978584</v>
      </c>
      <c r="L8" s="34">
        <f t="shared" si="3"/>
        <v>3050.06</v>
      </c>
      <c r="M8" s="35">
        <f t="shared" si="4"/>
        <v>3389.58</v>
      </c>
      <c r="N8" s="23">
        <f t="shared" si="5"/>
        <v>13.335790115604283</v>
      </c>
      <c r="O8" s="49">
        <f>L8-Φύλλο1!L8</f>
        <v>-146.74000000000024</v>
      </c>
      <c r="P8" s="49">
        <f>M8-Φύλλο1!M8</f>
        <v>-102.72000000000025</v>
      </c>
    </row>
    <row r="9" spans="1:16" ht="15">
      <c r="A9" s="14" t="s">
        <v>14</v>
      </c>
      <c r="B9" s="15">
        <f aca="true" t="shared" si="6" ref="B9:B28">B4</f>
        <v>1222.272</v>
      </c>
      <c r="C9" s="16">
        <v>5</v>
      </c>
      <c r="D9" s="17">
        <v>12</v>
      </c>
      <c r="E9" s="15">
        <f t="shared" si="0"/>
        <v>146.67264</v>
      </c>
      <c r="F9" s="18">
        <f aca="true" t="shared" si="7" ref="F9:F24">F4</f>
        <v>176.08</v>
      </c>
      <c r="G9" s="19"/>
      <c r="H9" s="15"/>
      <c r="I9" s="15"/>
      <c r="J9" s="15">
        <f t="shared" si="1"/>
        <v>228.15743999999998</v>
      </c>
      <c r="K9" s="20">
        <f t="shared" si="2"/>
        <v>0.11396581998847606</v>
      </c>
      <c r="L9" s="21">
        <f t="shared" si="3"/>
        <v>1545.02464</v>
      </c>
      <c r="M9" s="22">
        <f t="shared" si="4"/>
        <v>1773.18208</v>
      </c>
      <c r="N9" s="23">
        <f t="shared" si="5"/>
        <v>13.772068360023049</v>
      </c>
      <c r="O9" s="49">
        <f>L9-Φύλλο1!L9</f>
        <v>89.44864000000007</v>
      </c>
      <c r="P9" s="49">
        <f>M9-Φύλλο1!M9</f>
        <v>119.03008</v>
      </c>
    </row>
    <row r="10" spans="1:16" ht="15">
      <c r="A10" s="14" t="s">
        <v>15</v>
      </c>
      <c r="B10" s="15">
        <f t="shared" si="6"/>
        <v>1358.08</v>
      </c>
      <c r="C10" s="16">
        <v>5</v>
      </c>
      <c r="D10" s="17">
        <v>12</v>
      </c>
      <c r="E10" s="15">
        <f t="shared" si="0"/>
        <v>162.96959999999999</v>
      </c>
      <c r="F10" s="36">
        <f t="shared" si="7"/>
        <v>410.86</v>
      </c>
      <c r="G10" s="37"/>
      <c r="H10" s="15">
        <f>H5</f>
        <v>316</v>
      </c>
      <c r="I10" s="15"/>
      <c r="J10" s="15">
        <f t="shared" si="1"/>
        <v>253.50826666666663</v>
      </c>
      <c r="K10" s="20">
        <f t="shared" si="2"/>
        <v>0.32334930194701783</v>
      </c>
      <c r="L10" s="21">
        <f t="shared" si="3"/>
        <v>2247.9096</v>
      </c>
      <c r="M10" s="22">
        <f t="shared" si="4"/>
        <v>2501.4178666666667</v>
      </c>
      <c r="N10" s="23">
        <f t="shared" si="5"/>
        <v>13.353301396105964</v>
      </c>
      <c r="O10" s="49">
        <f>L10-Φύλλο1!L10</f>
        <v>21.129599999999755</v>
      </c>
      <c r="P10" s="49">
        <f>M10-Φύλλο1!M10</f>
        <v>53.997866666666596</v>
      </c>
    </row>
    <row r="11" spans="1:16" ht="15">
      <c r="A11" s="14" t="s">
        <v>16</v>
      </c>
      <c r="B11" s="15">
        <f t="shared" si="6"/>
        <v>1493.8880000000001</v>
      </c>
      <c r="C11" s="26">
        <v>5</v>
      </c>
      <c r="D11" s="17">
        <v>12</v>
      </c>
      <c r="E11" s="15">
        <f t="shared" si="0"/>
        <v>179.26656000000003</v>
      </c>
      <c r="F11" s="36">
        <f t="shared" si="7"/>
        <v>469.55</v>
      </c>
      <c r="G11" s="37"/>
      <c r="H11" s="15">
        <f>H6</f>
        <v>351</v>
      </c>
      <c r="I11" s="15"/>
      <c r="J11" s="15">
        <f t="shared" si="1"/>
        <v>278.85909333333336</v>
      </c>
      <c r="K11" s="20">
        <f t="shared" si="2"/>
        <v>0.32904860229312805</v>
      </c>
      <c r="L11" s="21">
        <f t="shared" si="3"/>
        <v>2493.70456</v>
      </c>
      <c r="M11" s="22">
        <f t="shared" si="4"/>
        <v>2772.5636533333336</v>
      </c>
      <c r="N11" s="23">
        <f t="shared" si="5"/>
        <v>13.341902795413745</v>
      </c>
      <c r="O11" s="49">
        <f>L11-Φύλλο1!L11</f>
        <v>40.85055999999986</v>
      </c>
      <c r="P11" s="49">
        <f>M11-Φύλλο1!M11</f>
        <v>77.00565333333361</v>
      </c>
    </row>
    <row r="12" spans="1:16" ht="15">
      <c r="A12" s="27" t="s">
        <v>17</v>
      </c>
      <c r="B12" s="15">
        <f t="shared" si="6"/>
        <v>1765.504</v>
      </c>
      <c r="C12" s="26">
        <v>5</v>
      </c>
      <c r="D12" s="17">
        <v>12</v>
      </c>
      <c r="E12" s="15">
        <f t="shared" si="0"/>
        <v>211.86048</v>
      </c>
      <c r="F12" s="36">
        <f t="shared" si="7"/>
        <v>528.25</v>
      </c>
      <c r="G12" s="37"/>
      <c r="H12" s="15">
        <f>H7</f>
        <v>386</v>
      </c>
      <c r="I12" s="15"/>
      <c r="J12" s="15">
        <f t="shared" si="1"/>
        <v>329.56074666666666</v>
      </c>
      <c r="K12" s="20">
        <f t="shared" si="2"/>
        <v>0.31617285302845766</v>
      </c>
      <c r="L12" s="21">
        <f t="shared" si="3"/>
        <v>2891.61448</v>
      </c>
      <c r="M12" s="22">
        <f t="shared" si="4"/>
        <v>3221.1752266666667</v>
      </c>
      <c r="N12" s="23">
        <f t="shared" si="5"/>
        <v>13.367654293943085</v>
      </c>
      <c r="O12" s="49">
        <f>L12-Φύλλο1!L12</f>
        <v>-7.747519999999895</v>
      </c>
      <c r="P12" s="49">
        <f>M12-Φύλλο1!M12</f>
        <v>34.981226666666316</v>
      </c>
    </row>
    <row r="13" spans="1:16" ht="15.75" thickBot="1">
      <c r="A13" s="28" t="s">
        <v>18</v>
      </c>
      <c r="B13" s="15">
        <f t="shared" si="6"/>
        <v>2037.12</v>
      </c>
      <c r="C13" s="30">
        <v>5</v>
      </c>
      <c r="D13" s="31">
        <v>12</v>
      </c>
      <c r="E13" s="32">
        <f t="shared" si="0"/>
        <v>244.4544</v>
      </c>
      <c r="F13" s="38">
        <f t="shared" si="7"/>
        <v>586.94</v>
      </c>
      <c r="G13" s="39"/>
      <c r="H13" s="32">
        <f>H8</f>
        <v>426</v>
      </c>
      <c r="I13" s="32"/>
      <c r="J13" s="32">
        <f t="shared" si="1"/>
        <v>380.2624</v>
      </c>
      <c r="K13" s="33">
        <f t="shared" si="2"/>
        <v>0.3074626111817875</v>
      </c>
      <c r="L13" s="34">
        <f t="shared" si="3"/>
        <v>3294.5144</v>
      </c>
      <c r="M13" s="35">
        <f t="shared" si="4"/>
        <v>3674.7768</v>
      </c>
      <c r="N13" s="23">
        <f t="shared" si="5"/>
        <v>13.385074777636426</v>
      </c>
      <c r="O13" s="49">
        <f>L13-Φύλλο1!L13</f>
        <v>-115.04559999999992</v>
      </c>
      <c r="P13" s="49">
        <f>M13-Φύλλο1!M13</f>
        <v>-65.74319999999989</v>
      </c>
    </row>
    <row r="14" spans="1:16" ht="15">
      <c r="A14" s="14" t="s">
        <v>14</v>
      </c>
      <c r="B14" s="15">
        <f t="shared" si="6"/>
        <v>1222.272</v>
      </c>
      <c r="C14" s="16">
        <v>15</v>
      </c>
      <c r="D14" s="17">
        <v>32</v>
      </c>
      <c r="E14" s="15">
        <f t="shared" si="0"/>
        <v>391.12703999999997</v>
      </c>
      <c r="F14" s="36">
        <f t="shared" si="7"/>
        <v>176.08</v>
      </c>
      <c r="G14" s="37"/>
      <c r="H14" s="15"/>
      <c r="I14" s="15"/>
      <c r="J14" s="15">
        <f t="shared" si="1"/>
        <v>268.89984</v>
      </c>
      <c r="K14" s="20">
        <f t="shared" si="2"/>
        <v>0.09839735256133542</v>
      </c>
      <c r="L14" s="21">
        <f t="shared" si="3"/>
        <v>1789.47904</v>
      </c>
      <c r="M14" s="22">
        <f t="shared" si="4"/>
        <v>2058.37888</v>
      </c>
      <c r="N14" s="23">
        <f t="shared" si="5"/>
        <v>13.80320529487733</v>
      </c>
      <c r="O14" s="49">
        <f>L14-Φύλλο1!L14</f>
        <v>121.14304000000016</v>
      </c>
      <c r="P14" s="49">
        <f>M14-Φύλλο1!M14</f>
        <v>156.00688000000036</v>
      </c>
    </row>
    <row r="15" spans="1:16" ht="15">
      <c r="A15" s="14" t="s">
        <v>15</v>
      </c>
      <c r="B15" s="15">
        <f t="shared" si="6"/>
        <v>1358.08</v>
      </c>
      <c r="C15" s="26">
        <v>15</v>
      </c>
      <c r="D15" s="17">
        <v>32</v>
      </c>
      <c r="E15" s="15">
        <f t="shared" si="0"/>
        <v>434.5856</v>
      </c>
      <c r="F15" s="36">
        <f t="shared" si="7"/>
        <v>410.86</v>
      </c>
      <c r="G15" s="37"/>
      <c r="H15" s="15">
        <f>H10</f>
        <v>316</v>
      </c>
      <c r="I15" s="15"/>
      <c r="J15" s="15">
        <f t="shared" si="1"/>
        <v>298.77759999999995</v>
      </c>
      <c r="K15" s="20">
        <f t="shared" si="2"/>
        <v>0.28849081747770294</v>
      </c>
      <c r="L15" s="21">
        <f t="shared" si="3"/>
        <v>2519.5256</v>
      </c>
      <c r="M15" s="22">
        <f t="shared" si="4"/>
        <v>2818.3032</v>
      </c>
      <c r="N15" s="23">
        <f t="shared" si="5"/>
        <v>13.423018365044594</v>
      </c>
      <c r="O15" s="49">
        <f>L15-Φύλλο1!L15</f>
        <v>56.34559999999965</v>
      </c>
      <c r="P15" s="49">
        <f>M15-Φύλλο1!M15</f>
        <v>95.08319999999958</v>
      </c>
    </row>
    <row r="16" spans="1:16" ht="15">
      <c r="A16" s="14" t="s">
        <v>16</v>
      </c>
      <c r="B16" s="15">
        <f t="shared" si="6"/>
        <v>1493.8880000000001</v>
      </c>
      <c r="C16" s="26">
        <v>15</v>
      </c>
      <c r="D16" s="17">
        <v>32</v>
      </c>
      <c r="E16" s="15">
        <f t="shared" si="0"/>
        <v>478.04416000000003</v>
      </c>
      <c r="F16" s="36">
        <f t="shared" si="7"/>
        <v>469.55</v>
      </c>
      <c r="G16" s="37"/>
      <c r="H16" s="15">
        <f>H11</f>
        <v>351</v>
      </c>
      <c r="I16" s="15"/>
      <c r="J16" s="15">
        <f t="shared" si="1"/>
        <v>328.65536000000003</v>
      </c>
      <c r="K16" s="20">
        <f t="shared" si="2"/>
        <v>0.2938425218086263</v>
      </c>
      <c r="L16" s="21">
        <f t="shared" si="3"/>
        <v>2792.4821600000005</v>
      </c>
      <c r="M16" s="22">
        <f t="shared" si="4"/>
        <v>3121.13752</v>
      </c>
      <c r="N16" s="23">
        <f t="shared" si="5"/>
        <v>13.412314956382748</v>
      </c>
      <c r="O16" s="49">
        <f>L16-Φύλλο1!L16</f>
        <v>79.58816000000024</v>
      </c>
      <c r="P16" s="49">
        <f>M16-Φύλλο1!M16</f>
        <v>122.19952000000012</v>
      </c>
    </row>
    <row r="17" spans="1:16" ht="15">
      <c r="A17" s="27" t="s">
        <v>17</v>
      </c>
      <c r="B17" s="15">
        <f t="shared" si="6"/>
        <v>1765.504</v>
      </c>
      <c r="C17" s="26">
        <v>15</v>
      </c>
      <c r="D17" s="17">
        <v>32</v>
      </c>
      <c r="E17" s="15">
        <f t="shared" si="0"/>
        <v>564.96128</v>
      </c>
      <c r="F17" s="36">
        <f t="shared" si="7"/>
        <v>528.25</v>
      </c>
      <c r="G17" s="37"/>
      <c r="H17" s="15">
        <f>H12</f>
        <v>386</v>
      </c>
      <c r="I17" s="15"/>
      <c r="J17" s="15">
        <f t="shared" si="1"/>
        <v>388.41087999999996</v>
      </c>
      <c r="K17" s="20">
        <f t="shared" si="2"/>
        <v>0.28176586267378134</v>
      </c>
      <c r="L17" s="21">
        <f t="shared" si="3"/>
        <v>3244.71528</v>
      </c>
      <c r="M17" s="22">
        <f t="shared" si="4"/>
        <v>3633.12616</v>
      </c>
      <c r="N17" s="23">
        <f t="shared" si="5"/>
        <v>13.436468274652437</v>
      </c>
      <c r="O17" s="49">
        <f>L17-Φύλλο1!L17</f>
        <v>38.033280000000104</v>
      </c>
      <c r="P17" s="49">
        <f>M17-Φύλλο1!M17</f>
        <v>88.39215999999942</v>
      </c>
    </row>
    <row r="18" spans="1:16" ht="15.75" thickBot="1">
      <c r="A18" s="28" t="s">
        <v>18</v>
      </c>
      <c r="B18" s="15">
        <f t="shared" si="6"/>
        <v>2037.12</v>
      </c>
      <c r="C18" s="30">
        <v>15</v>
      </c>
      <c r="D18" s="31">
        <v>32</v>
      </c>
      <c r="E18" s="32">
        <f t="shared" si="0"/>
        <v>651.8783999999999</v>
      </c>
      <c r="F18" s="39">
        <f t="shared" si="7"/>
        <v>586.94</v>
      </c>
      <c r="G18" s="39"/>
      <c r="H18" s="32">
        <f>H13</f>
        <v>426</v>
      </c>
      <c r="I18" s="32"/>
      <c r="J18" s="32">
        <f t="shared" si="1"/>
        <v>448.1664</v>
      </c>
      <c r="K18" s="33">
        <f t="shared" si="2"/>
        <v>0.27362421805830156</v>
      </c>
      <c r="L18" s="34">
        <f t="shared" si="3"/>
        <v>3701.9384</v>
      </c>
      <c r="M18" s="35">
        <f t="shared" si="4"/>
        <v>4150.1048</v>
      </c>
      <c r="N18" s="23">
        <f t="shared" si="5"/>
        <v>13.452751563883396</v>
      </c>
      <c r="O18" s="49">
        <f>L18-Φύλλο1!L18</f>
        <v>-62.22160000000031</v>
      </c>
      <c r="P18" s="49">
        <f>M18-Φύλλο1!M18</f>
        <v>-4.115200000000186</v>
      </c>
    </row>
    <row r="19" spans="1:16" ht="15">
      <c r="A19" s="14" t="s">
        <v>14</v>
      </c>
      <c r="B19" s="15">
        <f t="shared" si="6"/>
        <v>1222.272</v>
      </c>
      <c r="C19" s="16">
        <v>23</v>
      </c>
      <c r="D19" s="17">
        <v>48</v>
      </c>
      <c r="E19" s="15">
        <f t="shared" si="0"/>
        <v>586.69056</v>
      </c>
      <c r="F19" s="36">
        <f t="shared" si="7"/>
        <v>176.08</v>
      </c>
      <c r="G19" s="37"/>
      <c r="H19" s="15"/>
      <c r="I19" s="15"/>
      <c r="J19" s="15">
        <f t="shared" si="1"/>
        <v>301.49376</v>
      </c>
      <c r="K19" s="20">
        <f t="shared" si="2"/>
        <v>0.0887033878004107</v>
      </c>
      <c r="L19" s="21">
        <f t="shared" si="3"/>
        <v>1985.0425599999999</v>
      </c>
      <c r="M19" s="22">
        <f t="shared" si="4"/>
        <v>2286.53632</v>
      </c>
      <c r="N19" s="23">
        <f t="shared" si="5"/>
        <v>13.822593224399178</v>
      </c>
      <c r="O19" s="49">
        <f>L19-Φύλλο1!L19</f>
        <v>146.49856</v>
      </c>
      <c r="P19" s="49">
        <f>M19-Φύλλο1!M19</f>
        <v>185.5883200000003</v>
      </c>
    </row>
    <row r="20" spans="1:16" ht="15">
      <c r="A20" s="14" t="s">
        <v>15</v>
      </c>
      <c r="B20" s="15">
        <f t="shared" si="6"/>
        <v>1358.08</v>
      </c>
      <c r="C20" s="26">
        <v>23</v>
      </c>
      <c r="D20" s="17">
        <v>48</v>
      </c>
      <c r="E20" s="15">
        <f t="shared" si="0"/>
        <v>651.8783999999999</v>
      </c>
      <c r="F20" s="36">
        <f t="shared" si="7"/>
        <v>410.86</v>
      </c>
      <c r="G20" s="37"/>
      <c r="H20" s="15">
        <f>H15</f>
        <v>316</v>
      </c>
      <c r="I20" s="15"/>
      <c r="J20" s="15">
        <f t="shared" si="1"/>
        <v>334.99306666666666</v>
      </c>
      <c r="K20" s="20">
        <f t="shared" si="2"/>
        <v>0.26558576191975325</v>
      </c>
      <c r="L20" s="21">
        <f t="shared" si="3"/>
        <v>2736.8184</v>
      </c>
      <c r="M20" s="22">
        <f t="shared" si="4"/>
        <v>3071.8114666666665</v>
      </c>
      <c r="N20" s="23">
        <f t="shared" si="5"/>
        <v>13.468828476160493</v>
      </c>
      <c r="O20" s="49">
        <f>L20-Φύλλο1!L20</f>
        <v>84.51839999999993</v>
      </c>
      <c r="P20" s="49">
        <f>M20-Φύλλο1!M20</f>
        <v>127.95146666666687</v>
      </c>
    </row>
    <row r="21" spans="1:16" ht="15">
      <c r="A21" s="14" t="s">
        <v>16</v>
      </c>
      <c r="B21" s="15">
        <f t="shared" si="6"/>
        <v>1493.8880000000001</v>
      </c>
      <c r="C21" s="26">
        <v>23</v>
      </c>
      <c r="D21" s="17">
        <v>48</v>
      </c>
      <c r="E21" s="15">
        <f t="shared" si="0"/>
        <v>717.0662400000001</v>
      </c>
      <c r="F21" s="36">
        <f t="shared" si="7"/>
        <v>469.55</v>
      </c>
      <c r="G21" s="37"/>
      <c r="H21" s="15">
        <f>H16</f>
        <v>351</v>
      </c>
      <c r="I21" s="15"/>
      <c r="J21" s="15">
        <f t="shared" si="1"/>
        <v>368.4923733333333</v>
      </c>
      <c r="K21" s="20">
        <f t="shared" si="2"/>
        <v>0.27067420496169253</v>
      </c>
      <c r="L21" s="21">
        <f t="shared" si="3"/>
        <v>3031.50424</v>
      </c>
      <c r="M21" s="22">
        <f t="shared" si="4"/>
        <v>3399.9966133333337</v>
      </c>
      <c r="N21" s="23">
        <f t="shared" si="5"/>
        <v>13.458651590076615</v>
      </c>
      <c r="O21" s="49">
        <f>L21-Φύλλο1!L21</f>
        <v>110.57824000000028</v>
      </c>
      <c r="P21" s="49">
        <f>M21-Φύλλο1!M21</f>
        <v>158.35461333333387</v>
      </c>
    </row>
    <row r="22" spans="1:16" ht="15">
      <c r="A22" s="27" t="s">
        <v>17</v>
      </c>
      <c r="B22" s="15">
        <f t="shared" si="6"/>
        <v>1765.504</v>
      </c>
      <c r="C22" s="26">
        <v>23</v>
      </c>
      <c r="D22" s="17">
        <v>48</v>
      </c>
      <c r="E22" s="15">
        <f t="shared" si="0"/>
        <v>847.44192</v>
      </c>
      <c r="F22" s="36">
        <f t="shared" si="7"/>
        <v>528.25</v>
      </c>
      <c r="G22" s="37"/>
      <c r="H22" s="15">
        <f>H17</f>
        <v>386</v>
      </c>
      <c r="I22" s="15"/>
      <c r="J22" s="15">
        <f t="shared" si="1"/>
        <v>435.4909866666667</v>
      </c>
      <c r="K22" s="20">
        <f t="shared" si="2"/>
        <v>0.25920023178071716</v>
      </c>
      <c r="L22" s="21">
        <f t="shared" si="3"/>
        <v>3527.19592</v>
      </c>
      <c r="M22" s="22">
        <f t="shared" si="4"/>
        <v>3962.686906666667</v>
      </c>
      <c r="N22" s="23">
        <f t="shared" si="5"/>
        <v>13.481599536438566</v>
      </c>
      <c r="O22" s="49">
        <f>L22-Φύλλο1!L22</f>
        <v>74.65791999999965</v>
      </c>
      <c r="P22" s="49">
        <f>M22-Φύλλο1!M22</f>
        <v>131.1209066666661</v>
      </c>
    </row>
    <row r="23" spans="1:16" ht="15.75" thickBot="1">
      <c r="A23" s="28" t="s">
        <v>18</v>
      </c>
      <c r="B23" s="15">
        <f t="shared" si="6"/>
        <v>2037.12</v>
      </c>
      <c r="C23" s="30">
        <v>23</v>
      </c>
      <c r="D23" s="31">
        <v>48</v>
      </c>
      <c r="E23" s="32">
        <f t="shared" si="0"/>
        <v>977.8176</v>
      </c>
      <c r="F23" s="39">
        <f t="shared" si="7"/>
        <v>586.94</v>
      </c>
      <c r="G23" s="39"/>
      <c r="H23" s="32">
        <f>H18</f>
        <v>426</v>
      </c>
      <c r="I23" s="32"/>
      <c r="J23" s="32">
        <f t="shared" si="1"/>
        <v>502.48959999999994</v>
      </c>
      <c r="K23" s="33">
        <f t="shared" si="2"/>
        <v>0.2514823191250896</v>
      </c>
      <c r="L23" s="34">
        <f t="shared" si="3"/>
        <v>4027.8776</v>
      </c>
      <c r="M23" s="35">
        <f t="shared" si="4"/>
        <v>4530.3672</v>
      </c>
      <c r="N23" s="23">
        <f t="shared" si="5"/>
        <v>13.49703536174982</v>
      </c>
      <c r="O23" s="49">
        <f>L23-Φύλλο1!L23</f>
        <v>-19.962400000000343</v>
      </c>
      <c r="P23" s="49">
        <f>M23-Φύλλο1!M23</f>
        <v>45.18719999999939</v>
      </c>
    </row>
    <row r="24" spans="1:16" ht="15">
      <c r="A24" s="14" t="s">
        <v>14</v>
      </c>
      <c r="B24" s="15">
        <f t="shared" si="6"/>
        <v>1222.272</v>
      </c>
      <c r="C24" s="16">
        <v>29</v>
      </c>
      <c r="D24" s="17">
        <v>60</v>
      </c>
      <c r="E24" s="15">
        <f t="shared" si="0"/>
        <v>733.3631999999999</v>
      </c>
      <c r="F24" s="36">
        <f t="shared" si="7"/>
        <v>176.08</v>
      </c>
      <c r="G24" s="37"/>
      <c r="H24" s="15"/>
      <c r="I24" s="15"/>
      <c r="J24" s="15">
        <f t="shared" si="1"/>
        <v>325.93919999999997</v>
      </c>
      <c r="K24" s="20">
        <f t="shared" si="2"/>
        <v>0.08260015221545544</v>
      </c>
      <c r="L24" s="21">
        <f t="shared" si="3"/>
        <v>2131.7151999999996</v>
      </c>
      <c r="M24" s="22">
        <f t="shared" si="4"/>
        <v>2457.6544</v>
      </c>
      <c r="N24" s="23">
        <f t="shared" si="5"/>
        <v>13.834799695569089</v>
      </c>
      <c r="O24" s="49">
        <f>L24-Φύλλο1!L24</f>
        <v>165.51519999999982</v>
      </c>
      <c r="P24" s="49">
        <f>M24-Φύλλο1!M24</f>
        <v>207.7743999999998</v>
      </c>
    </row>
    <row r="25" spans="1:16" ht="15">
      <c r="A25" s="14" t="s">
        <v>15</v>
      </c>
      <c r="B25" s="15">
        <f t="shared" si="6"/>
        <v>1358.08</v>
      </c>
      <c r="C25" s="26">
        <v>29</v>
      </c>
      <c r="D25" s="17">
        <v>60</v>
      </c>
      <c r="E25" s="15">
        <f t="shared" si="0"/>
        <v>814.8479999999998</v>
      </c>
      <c r="F25" s="36">
        <f>F20</f>
        <v>410.86</v>
      </c>
      <c r="G25" s="37"/>
      <c r="H25" s="15">
        <f>H20</f>
        <v>316</v>
      </c>
      <c r="I25" s="15"/>
      <c r="J25" s="15">
        <f t="shared" si="1"/>
        <v>362.1546666666666</v>
      </c>
      <c r="K25" s="20">
        <f t="shared" si="2"/>
        <v>0.2506597033990071</v>
      </c>
      <c r="L25" s="21">
        <f t="shared" si="3"/>
        <v>2899.7879999999996</v>
      </c>
      <c r="M25" s="22">
        <f t="shared" si="4"/>
        <v>3261.9426666666664</v>
      </c>
      <c r="N25" s="23">
        <f t="shared" si="5"/>
        <v>13.498680593201986</v>
      </c>
      <c r="O25" s="49">
        <f>L25-Φύλλο1!L25</f>
        <v>105.64799999999968</v>
      </c>
      <c r="P25" s="49">
        <f>M25-Φύλλο1!M25</f>
        <v>152.6026666666662</v>
      </c>
    </row>
    <row r="26" spans="1:16" ht="15">
      <c r="A26" s="14" t="s">
        <v>16</v>
      </c>
      <c r="B26" s="15">
        <f t="shared" si="6"/>
        <v>1493.8880000000001</v>
      </c>
      <c r="C26" s="26">
        <v>29</v>
      </c>
      <c r="D26" s="17">
        <v>60</v>
      </c>
      <c r="E26" s="15">
        <f t="shared" si="0"/>
        <v>896.3328000000001</v>
      </c>
      <c r="F26" s="36">
        <f>F21</f>
        <v>469.55</v>
      </c>
      <c r="G26" s="37"/>
      <c r="H26" s="15">
        <f>H21</f>
        <v>351</v>
      </c>
      <c r="I26" s="15"/>
      <c r="J26" s="15">
        <f t="shared" si="1"/>
        <v>398.37013333333334</v>
      </c>
      <c r="K26" s="20">
        <f t="shared" si="2"/>
        <v>0.25556168630909437</v>
      </c>
      <c r="L26" s="21">
        <f t="shared" si="3"/>
        <v>3210.7708000000002</v>
      </c>
      <c r="M26" s="22">
        <f t="shared" si="4"/>
        <v>3609.140933333333</v>
      </c>
      <c r="N26" s="23">
        <f t="shared" si="5"/>
        <v>13.488876627381812</v>
      </c>
      <c r="O26" s="49">
        <f>L26-Φύλλο1!L26</f>
        <v>133.82080000000042</v>
      </c>
      <c r="P26" s="49">
        <f>M26-Φύλλο1!M26</f>
        <v>185.47093333333305</v>
      </c>
    </row>
    <row r="27" spans="1:16" ht="15">
      <c r="A27" s="27" t="s">
        <v>17</v>
      </c>
      <c r="B27" s="15">
        <f t="shared" si="6"/>
        <v>1765.504</v>
      </c>
      <c r="C27" s="26">
        <v>29</v>
      </c>
      <c r="D27" s="17">
        <v>60</v>
      </c>
      <c r="E27" s="15">
        <f t="shared" si="0"/>
        <v>1059.3023999999998</v>
      </c>
      <c r="F27" s="36">
        <f>F22</f>
        <v>528.25</v>
      </c>
      <c r="G27" s="37"/>
      <c r="H27" s="15">
        <f>H22</f>
        <v>386</v>
      </c>
      <c r="I27" s="15"/>
      <c r="J27" s="15">
        <f t="shared" si="1"/>
        <v>470.8010666666666</v>
      </c>
      <c r="K27" s="20">
        <f t="shared" si="2"/>
        <v>0.2445135622987661</v>
      </c>
      <c r="L27" s="21">
        <f t="shared" si="3"/>
        <v>3739.0563999999995</v>
      </c>
      <c r="M27" s="22">
        <f t="shared" si="4"/>
        <v>4209.857466666666</v>
      </c>
      <c r="N27" s="23">
        <f t="shared" si="5"/>
        <v>13.510972875402468</v>
      </c>
      <c r="O27" s="49">
        <f>L27-Φύλλο1!L27</f>
        <v>102.1263999999992</v>
      </c>
      <c r="P27" s="49">
        <f>M27-Φύλλο1!M27</f>
        <v>163.16746666666586</v>
      </c>
    </row>
    <row r="28" spans="1:16" ht="15.75" thickBot="1">
      <c r="A28" s="28" t="s">
        <v>18</v>
      </c>
      <c r="B28" s="15">
        <f t="shared" si="6"/>
        <v>2037.12</v>
      </c>
      <c r="C28" s="30">
        <v>29</v>
      </c>
      <c r="D28" s="31">
        <v>60</v>
      </c>
      <c r="E28" s="32">
        <f t="shared" si="0"/>
        <v>1222.272</v>
      </c>
      <c r="F28" s="40">
        <f>F23+117</f>
        <v>703.94</v>
      </c>
      <c r="G28" s="40"/>
      <c r="H28" s="32">
        <f>H23</f>
        <v>426</v>
      </c>
      <c r="I28" s="32"/>
      <c r="J28" s="32">
        <f t="shared" si="1"/>
        <v>543.232</v>
      </c>
      <c r="K28" s="33">
        <f t="shared" si="2"/>
        <v>0.2574286930220817</v>
      </c>
      <c r="L28" s="34">
        <f t="shared" si="3"/>
        <v>4389.332</v>
      </c>
      <c r="M28" s="35">
        <f t="shared" si="4"/>
        <v>4932.564</v>
      </c>
      <c r="N28" s="41">
        <f t="shared" si="5"/>
        <v>13.485142613955837</v>
      </c>
      <c r="O28" s="49">
        <f>L28-Φύλλο1!L28</f>
        <v>-105.26800000000003</v>
      </c>
      <c r="P28" s="49">
        <f>M28-Φύλλο1!M28</f>
        <v>-34.83599999999933</v>
      </c>
    </row>
    <row r="29" spans="15:16" ht="15">
      <c r="O29" s="49"/>
      <c r="P29" s="49"/>
    </row>
    <row r="30" spans="15:16" ht="15">
      <c r="O30" s="49"/>
      <c r="P30" s="49"/>
    </row>
    <row r="31" spans="1:16" ht="15">
      <c r="A31" t="s">
        <v>30</v>
      </c>
      <c r="E31" s="51">
        <f>P17*10500*12</f>
        <v>11137412.159999926</v>
      </c>
      <c r="O31" s="49"/>
      <c r="P31" s="4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4">
      <selection activeCell="E31" sqref="E31"/>
    </sheetView>
  </sheetViews>
  <sheetFormatPr defaultColWidth="9.140625" defaultRowHeight="15"/>
  <cols>
    <col min="1" max="1" width="15.28125" style="0" customWidth="1"/>
    <col min="5" max="5" width="11.421875" style="0" customWidth="1"/>
  </cols>
  <sheetData>
    <row r="1" ht="19.5" thickBot="1">
      <c r="A1" s="50" t="s">
        <v>25</v>
      </c>
    </row>
    <row r="2" spans="1:14" ht="16.5" thickBot="1" thickTop="1">
      <c r="A2" s="2"/>
      <c r="B2" s="3" t="s">
        <v>0</v>
      </c>
      <c r="C2" s="3"/>
      <c r="D2" s="4"/>
      <c r="E2" s="4"/>
      <c r="F2" s="44"/>
      <c r="G2" s="6"/>
      <c r="H2" s="4"/>
      <c r="I2" s="4"/>
      <c r="J2" s="4"/>
      <c r="K2" s="4"/>
      <c r="L2" s="4"/>
      <c r="M2" s="7"/>
      <c r="N2" s="5"/>
    </row>
    <row r="3" spans="1:16" ht="113.25" thickBot="1" thickTop="1">
      <c r="A3" s="8"/>
      <c r="B3" s="9" t="s">
        <v>1</v>
      </c>
      <c r="C3" s="10" t="s">
        <v>2</v>
      </c>
      <c r="D3" s="10" t="s">
        <v>3</v>
      </c>
      <c r="E3" s="10" t="s">
        <v>4</v>
      </c>
      <c r="F3" s="45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2" t="s">
        <v>12</v>
      </c>
      <c r="N3" s="13" t="s">
        <v>13</v>
      </c>
      <c r="O3" s="12" t="s">
        <v>22</v>
      </c>
      <c r="P3" s="12" t="s">
        <v>21</v>
      </c>
    </row>
    <row r="4" spans="1:16" ht="15">
      <c r="A4" s="14" t="s">
        <v>14</v>
      </c>
      <c r="B4" s="15">
        <f>B5*0.9</f>
        <v>1348.2</v>
      </c>
      <c r="C4" s="16">
        <v>0</v>
      </c>
      <c r="D4" s="17">
        <v>0</v>
      </c>
      <c r="E4" s="15">
        <f aca="true" t="shared" si="0" ref="E4:E28">B4*D4/100</f>
        <v>0</v>
      </c>
      <c r="F4" s="18">
        <v>176.08</v>
      </c>
      <c r="G4" s="19">
        <v>88.04</v>
      </c>
      <c r="H4" s="15"/>
      <c r="I4" s="15"/>
      <c r="J4" s="15">
        <f aca="true" t="shared" si="1" ref="J4:J28">2*(B4+E4)/12</f>
        <v>224.70000000000002</v>
      </c>
      <c r="K4" s="20">
        <f aca="true" t="shared" si="2" ref="K4:K28">SUM(F4:I4)/(B4+E4+F4+G4+H4+I4)</f>
        <v>0.1638136350104198</v>
      </c>
      <c r="L4" s="21">
        <f aca="true" t="shared" si="3" ref="L4:L28">SUM(E4:I4)+B4</f>
        <v>1612.3200000000002</v>
      </c>
      <c r="M4" s="22">
        <f aca="true" t="shared" si="4" ref="M4:M28">B4+SUM(E4:J4)</f>
        <v>1837.02</v>
      </c>
      <c r="N4" s="23">
        <f aca="true" t="shared" si="5" ref="N4:N28">J4*12/L4+12</f>
        <v>13.67237272997916</v>
      </c>
      <c r="O4" s="49">
        <f>L4-Φύλλο1!L4</f>
        <v>284.4000000000001</v>
      </c>
      <c r="P4" s="49">
        <f>M4-Φύλλο1!M4</f>
        <v>331.8000000000002</v>
      </c>
    </row>
    <row r="5" spans="1:16" ht="15">
      <c r="A5" s="14" t="s">
        <v>15</v>
      </c>
      <c r="B5" s="24">
        <f>Φύλλο1!B5+Φύλλο1!H5</f>
        <v>1498</v>
      </c>
      <c r="C5" s="16">
        <v>0</v>
      </c>
      <c r="D5" s="17">
        <v>0</v>
      </c>
      <c r="E5" s="15">
        <f t="shared" si="0"/>
        <v>0</v>
      </c>
      <c r="F5" s="15">
        <v>410.86</v>
      </c>
      <c r="G5" s="15">
        <v>176.08</v>
      </c>
      <c r="H5" s="15"/>
      <c r="I5" s="15"/>
      <c r="J5" s="15">
        <f t="shared" si="1"/>
        <v>249.66666666666666</v>
      </c>
      <c r="K5" s="20">
        <f t="shared" si="2"/>
        <v>0.28151409632891117</v>
      </c>
      <c r="L5" s="21">
        <f t="shared" si="3"/>
        <v>2084.94</v>
      </c>
      <c r="M5" s="22">
        <f t="shared" si="4"/>
        <v>2334.6066666666666</v>
      </c>
      <c r="N5" s="23">
        <f t="shared" si="5"/>
        <v>13.436971807342179</v>
      </c>
      <c r="O5" s="49">
        <f>L5-Φύλλο1!L5</f>
        <v>0</v>
      </c>
      <c r="P5" s="49">
        <f>M5-Φύλλο1!M5</f>
        <v>52.666666666666515</v>
      </c>
    </row>
    <row r="6" spans="1:16" ht="15">
      <c r="A6" s="14" t="s">
        <v>16</v>
      </c>
      <c r="B6" s="25">
        <f>B5*1.1</f>
        <v>1647.8000000000002</v>
      </c>
      <c r="C6" s="26">
        <v>0</v>
      </c>
      <c r="D6" s="17">
        <v>0</v>
      </c>
      <c r="E6" s="15">
        <f t="shared" si="0"/>
        <v>0</v>
      </c>
      <c r="F6" s="15">
        <v>469.55</v>
      </c>
      <c r="G6" s="15">
        <v>176.08</v>
      </c>
      <c r="H6" s="15"/>
      <c r="I6" s="15"/>
      <c r="J6" s="15">
        <f t="shared" si="1"/>
        <v>274.6333333333334</v>
      </c>
      <c r="K6" s="20">
        <f t="shared" si="2"/>
        <v>0.2815128432086438</v>
      </c>
      <c r="L6" s="21">
        <f t="shared" si="3"/>
        <v>2293.4300000000003</v>
      </c>
      <c r="M6" s="22">
        <f t="shared" si="4"/>
        <v>2568.0633333333335</v>
      </c>
      <c r="N6" s="23">
        <f t="shared" si="5"/>
        <v>13.436974313582713</v>
      </c>
      <c r="O6" s="49">
        <f>L6-Φύλλο1!L6</f>
        <v>-3.399999999999636</v>
      </c>
      <c r="P6" s="49">
        <f>M6-Φύλλο1!M6</f>
        <v>54.53333333333376</v>
      </c>
    </row>
    <row r="7" spans="1:16" ht="15">
      <c r="A7" s="27" t="s">
        <v>17</v>
      </c>
      <c r="B7" s="25">
        <f>B5*1.3</f>
        <v>1947.4</v>
      </c>
      <c r="C7" s="26">
        <v>0</v>
      </c>
      <c r="D7" s="17">
        <v>0</v>
      </c>
      <c r="E7" s="15">
        <f t="shared" si="0"/>
        <v>0</v>
      </c>
      <c r="F7" s="15">
        <v>528.25</v>
      </c>
      <c r="G7" s="15">
        <v>264.12</v>
      </c>
      <c r="H7" s="15"/>
      <c r="I7" s="15"/>
      <c r="J7" s="15">
        <f t="shared" si="1"/>
        <v>324.56666666666666</v>
      </c>
      <c r="K7" s="20">
        <f t="shared" si="2"/>
        <v>0.28921040817294885</v>
      </c>
      <c r="L7" s="21">
        <f t="shared" si="3"/>
        <v>2739.77</v>
      </c>
      <c r="M7" s="22">
        <f t="shared" si="4"/>
        <v>3064.336666666667</v>
      </c>
      <c r="N7" s="23">
        <f t="shared" si="5"/>
        <v>13.421579183654103</v>
      </c>
      <c r="O7" s="49">
        <f>L7-Φύλλο1!L7</f>
        <v>24.799999999999727</v>
      </c>
      <c r="P7" s="49">
        <f>M7-Φύλλο1!M7</f>
        <v>93.26666666666733</v>
      </c>
    </row>
    <row r="8" spans="1:16" ht="15.75" thickBot="1">
      <c r="A8" s="28" t="s">
        <v>18</v>
      </c>
      <c r="B8" s="29">
        <f>B5*1.5</f>
        <v>2247</v>
      </c>
      <c r="C8" s="30">
        <v>0</v>
      </c>
      <c r="D8" s="31">
        <v>0</v>
      </c>
      <c r="E8" s="32">
        <f t="shared" si="0"/>
        <v>0</v>
      </c>
      <c r="F8" s="32">
        <v>586.94</v>
      </c>
      <c r="G8" s="32">
        <v>410.86</v>
      </c>
      <c r="H8" s="32"/>
      <c r="I8" s="32"/>
      <c r="J8" s="32">
        <f t="shared" si="1"/>
        <v>374.5</v>
      </c>
      <c r="K8" s="33">
        <f t="shared" si="2"/>
        <v>0.30750739644970415</v>
      </c>
      <c r="L8" s="34">
        <f t="shared" si="3"/>
        <v>3244.8</v>
      </c>
      <c r="M8" s="35">
        <f t="shared" si="4"/>
        <v>3619.3</v>
      </c>
      <c r="N8" s="23">
        <f t="shared" si="5"/>
        <v>13.384985207100591</v>
      </c>
      <c r="O8" s="49">
        <f>L8-Φύλλο1!L8</f>
        <v>48</v>
      </c>
      <c r="P8" s="49">
        <f>M8-Φύλλο1!M8</f>
        <v>127</v>
      </c>
    </row>
    <row r="9" spans="1:16" ht="15">
      <c r="A9" s="14" t="s">
        <v>14</v>
      </c>
      <c r="B9" s="15">
        <f aca="true" t="shared" si="6" ref="B9:B28">B4</f>
        <v>1348.2</v>
      </c>
      <c r="C9" s="16">
        <v>5</v>
      </c>
      <c r="D9" s="17">
        <v>12</v>
      </c>
      <c r="E9" s="15">
        <f t="shared" si="0"/>
        <v>161.78400000000002</v>
      </c>
      <c r="F9" s="18">
        <f aca="true" t="shared" si="7" ref="F9:G24">F4</f>
        <v>176.08</v>
      </c>
      <c r="G9" s="19">
        <f t="shared" si="7"/>
        <v>88.04</v>
      </c>
      <c r="H9" s="15"/>
      <c r="I9" s="15"/>
      <c r="J9" s="15">
        <f t="shared" si="1"/>
        <v>251.66400000000002</v>
      </c>
      <c r="K9" s="20">
        <f t="shared" si="2"/>
        <v>0.14887515049850517</v>
      </c>
      <c r="L9" s="21">
        <f t="shared" si="3"/>
        <v>1774.104</v>
      </c>
      <c r="M9" s="22">
        <f t="shared" si="4"/>
        <v>2025.768</v>
      </c>
      <c r="N9" s="23">
        <f t="shared" si="5"/>
        <v>13.70224969900299</v>
      </c>
      <c r="O9" s="49">
        <f>L9-Φύλλο1!L9</f>
        <v>318.528</v>
      </c>
      <c r="P9" s="49">
        <f>M9-Φύλλο1!M9</f>
        <v>371.616</v>
      </c>
    </row>
    <row r="10" spans="1:16" ht="15">
      <c r="A10" s="14" t="s">
        <v>15</v>
      </c>
      <c r="B10" s="15">
        <f t="shared" si="6"/>
        <v>1498</v>
      </c>
      <c r="C10" s="16">
        <v>5</v>
      </c>
      <c r="D10" s="17">
        <v>12</v>
      </c>
      <c r="E10" s="15">
        <f t="shared" si="0"/>
        <v>179.76</v>
      </c>
      <c r="F10" s="36">
        <f t="shared" si="7"/>
        <v>410.86</v>
      </c>
      <c r="G10" s="37">
        <f t="shared" si="7"/>
        <v>176.08</v>
      </c>
      <c r="H10" s="15"/>
      <c r="I10" s="15"/>
      <c r="J10" s="15">
        <f t="shared" si="1"/>
        <v>279.62666666666667</v>
      </c>
      <c r="K10" s="20">
        <f t="shared" si="2"/>
        <v>0.2591689848545062</v>
      </c>
      <c r="L10" s="21">
        <f t="shared" si="3"/>
        <v>2264.7</v>
      </c>
      <c r="M10" s="22">
        <f t="shared" si="4"/>
        <v>2544.326666666667</v>
      </c>
      <c r="N10" s="23">
        <f t="shared" si="5"/>
        <v>13.481662030290988</v>
      </c>
      <c r="O10" s="49">
        <f>L10-Φύλλο1!L10</f>
        <v>37.91999999999962</v>
      </c>
      <c r="P10" s="49">
        <f>M10-Φύλλο1!M10</f>
        <v>96.90666666666675</v>
      </c>
    </row>
    <row r="11" spans="1:16" ht="15">
      <c r="A11" s="14" t="s">
        <v>16</v>
      </c>
      <c r="B11" s="15">
        <f t="shared" si="6"/>
        <v>1647.8000000000002</v>
      </c>
      <c r="C11" s="26">
        <v>5</v>
      </c>
      <c r="D11" s="17">
        <v>12</v>
      </c>
      <c r="E11" s="15">
        <f t="shared" si="0"/>
        <v>197.73600000000002</v>
      </c>
      <c r="F11" s="36">
        <f t="shared" si="7"/>
        <v>469.55</v>
      </c>
      <c r="G11" s="37">
        <f t="shared" si="7"/>
        <v>176.08</v>
      </c>
      <c r="H11" s="15"/>
      <c r="I11" s="15"/>
      <c r="J11" s="15">
        <f t="shared" si="1"/>
        <v>307.5893333333334</v>
      </c>
      <c r="K11" s="20">
        <f t="shared" si="2"/>
        <v>0.2591677953215482</v>
      </c>
      <c r="L11" s="21">
        <f t="shared" si="3"/>
        <v>2491.166</v>
      </c>
      <c r="M11" s="22">
        <f t="shared" si="4"/>
        <v>2798.7553333333335</v>
      </c>
      <c r="N11" s="23">
        <f t="shared" si="5"/>
        <v>13.481664409356904</v>
      </c>
      <c r="O11" s="49">
        <f>L11-Φύλλο1!L11</f>
        <v>38.3119999999999</v>
      </c>
      <c r="P11" s="49">
        <f>M11-Φύλλο1!M11</f>
        <v>103.19733333333352</v>
      </c>
    </row>
    <row r="12" spans="1:16" ht="15">
      <c r="A12" s="27" t="s">
        <v>17</v>
      </c>
      <c r="B12" s="15">
        <f t="shared" si="6"/>
        <v>1947.4</v>
      </c>
      <c r="C12" s="26">
        <v>5</v>
      </c>
      <c r="D12" s="17">
        <v>12</v>
      </c>
      <c r="E12" s="15">
        <f t="shared" si="0"/>
        <v>233.68800000000002</v>
      </c>
      <c r="F12" s="36">
        <f t="shared" si="7"/>
        <v>528.25</v>
      </c>
      <c r="G12" s="37">
        <f t="shared" si="7"/>
        <v>264.12</v>
      </c>
      <c r="H12" s="15"/>
      <c r="I12" s="15"/>
      <c r="J12" s="15">
        <f t="shared" si="1"/>
        <v>363.5146666666667</v>
      </c>
      <c r="K12" s="20">
        <f t="shared" si="2"/>
        <v>0.2664809793849451</v>
      </c>
      <c r="L12" s="21">
        <f t="shared" si="3"/>
        <v>2973.458</v>
      </c>
      <c r="M12" s="22">
        <f t="shared" si="4"/>
        <v>3336.9726666666666</v>
      </c>
      <c r="N12" s="23">
        <f t="shared" si="5"/>
        <v>13.46703804123011</v>
      </c>
      <c r="O12" s="49">
        <f>L12-Φύλλο1!L12</f>
        <v>74.096</v>
      </c>
      <c r="P12" s="49">
        <f>M12-Φύλλο1!M12</f>
        <v>150.77866666666614</v>
      </c>
    </row>
    <row r="13" spans="1:16" ht="15.75" thickBot="1">
      <c r="A13" s="28" t="s">
        <v>18</v>
      </c>
      <c r="B13" s="15">
        <f t="shared" si="6"/>
        <v>2247</v>
      </c>
      <c r="C13" s="30">
        <v>5</v>
      </c>
      <c r="D13" s="31">
        <v>12</v>
      </c>
      <c r="E13" s="32">
        <f t="shared" si="0"/>
        <v>269.64</v>
      </c>
      <c r="F13" s="38">
        <f t="shared" si="7"/>
        <v>586.94</v>
      </c>
      <c r="G13" s="39">
        <f t="shared" si="7"/>
        <v>410.86</v>
      </c>
      <c r="H13" s="32"/>
      <c r="I13" s="32"/>
      <c r="J13" s="32">
        <f t="shared" si="1"/>
        <v>419.44</v>
      </c>
      <c r="K13" s="33">
        <f t="shared" si="2"/>
        <v>0.28391436473520676</v>
      </c>
      <c r="L13" s="34">
        <f t="shared" si="3"/>
        <v>3514.44</v>
      </c>
      <c r="M13" s="35">
        <f t="shared" si="4"/>
        <v>3933.88</v>
      </c>
      <c r="N13" s="23">
        <f t="shared" si="5"/>
        <v>13.432171270529587</v>
      </c>
      <c r="O13" s="49">
        <f>L13-Φύλλο1!L13</f>
        <v>104.88000000000011</v>
      </c>
      <c r="P13" s="49">
        <f>M13-Φύλλο1!M13</f>
        <v>193.36000000000013</v>
      </c>
    </row>
    <row r="14" spans="1:16" ht="15">
      <c r="A14" s="14" t="s">
        <v>14</v>
      </c>
      <c r="B14" s="15">
        <f t="shared" si="6"/>
        <v>1348.2</v>
      </c>
      <c r="C14" s="16">
        <v>15</v>
      </c>
      <c r="D14" s="17">
        <v>32</v>
      </c>
      <c r="E14" s="15">
        <f t="shared" si="0"/>
        <v>431.42400000000004</v>
      </c>
      <c r="F14" s="36">
        <f t="shared" si="7"/>
        <v>176.08</v>
      </c>
      <c r="G14" s="37">
        <f t="shared" si="7"/>
        <v>88.04</v>
      </c>
      <c r="H14" s="15"/>
      <c r="I14" s="15"/>
      <c r="J14" s="15">
        <f t="shared" si="1"/>
        <v>296.604</v>
      </c>
      <c r="K14" s="20">
        <f t="shared" si="2"/>
        <v>0.12923340692376345</v>
      </c>
      <c r="L14" s="21">
        <f t="shared" si="3"/>
        <v>2043.7440000000001</v>
      </c>
      <c r="M14" s="22">
        <f t="shared" si="4"/>
        <v>2340.348</v>
      </c>
      <c r="N14" s="23">
        <f t="shared" si="5"/>
        <v>13.741533186152473</v>
      </c>
      <c r="O14" s="49">
        <f>L14-Φύλλο1!L14</f>
        <v>375.40800000000036</v>
      </c>
      <c r="P14" s="49">
        <f>M14-Φύλλο1!M14</f>
        <v>437.9760000000001</v>
      </c>
    </row>
    <row r="15" spans="1:16" ht="15">
      <c r="A15" s="14" t="s">
        <v>15</v>
      </c>
      <c r="B15" s="15">
        <f t="shared" si="6"/>
        <v>1498</v>
      </c>
      <c r="C15" s="26">
        <v>15</v>
      </c>
      <c r="D15" s="17">
        <v>32</v>
      </c>
      <c r="E15" s="15">
        <f t="shared" si="0"/>
        <v>479.36</v>
      </c>
      <c r="F15" s="36">
        <f t="shared" si="7"/>
        <v>410.86</v>
      </c>
      <c r="G15" s="37">
        <f t="shared" si="7"/>
        <v>176.08</v>
      </c>
      <c r="H15" s="15"/>
      <c r="I15" s="15"/>
      <c r="J15" s="15">
        <f t="shared" si="1"/>
        <v>329.56</v>
      </c>
      <c r="K15" s="20">
        <f t="shared" si="2"/>
        <v>0.22888897554888274</v>
      </c>
      <c r="L15" s="21">
        <f t="shared" si="3"/>
        <v>2564.3</v>
      </c>
      <c r="M15" s="22">
        <f t="shared" si="4"/>
        <v>2893.8599999999997</v>
      </c>
      <c r="N15" s="23">
        <f t="shared" si="5"/>
        <v>13.542222048902234</v>
      </c>
      <c r="O15" s="49">
        <f>L15-Φύλλο1!L15</f>
        <v>101.11999999999989</v>
      </c>
      <c r="P15" s="49">
        <f>M15-Φύλλο1!M15</f>
        <v>170.63999999999942</v>
      </c>
    </row>
    <row r="16" spans="1:16" ht="15">
      <c r="A16" s="14" t="s">
        <v>16</v>
      </c>
      <c r="B16" s="15">
        <f t="shared" si="6"/>
        <v>1647.8000000000002</v>
      </c>
      <c r="C16" s="26">
        <v>15</v>
      </c>
      <c r="D16" s="17">
        <v>32</v>
      </c>
      <c r="E16" s="15">
        <f t="shared" si="0"/>
        <v>527.296</v>
      </c>
      <c r="F16" s="36">
        <f t="shared" si="7"/>
        <v>469.55</v>
      </c>
      <c r="G16" s="37">
        <f t="shared" si="7"/>
        <v>176.08</v>
      </c>
      <c r="H16" s="15"/>
      <c r="I16" s="15"/>
      <c r="J16" s="15">
        <f t="shared" si="1"/>
        <v>362.5160000000001</v>
      </c>
      <c r="K16" s="20">
        <f t="shared" si="2"/>
        <v>0.2288878820558962</v>
      </c>
      <c r="L16" s="21">
        <f t="shared" si="3"/>
        <v>2820.726</v>
      </c>
      <c r="M16" s="22">
        <f t="shared" si="4"/>
        <v>3183.242</v>
      </c>
      <c r="N16" s="23">
        <f t="shared" si="5"/>
        <v>13.542224235888208</v>
      </c>
      <c r="O16" s="49">
        <f>L16-Φύλλο1!L16</f>
        <v>107.83199999999988</v>
      </c>
      <c r="P16" s="49">
        <f>M16-Φύλλο1!M16</f>
        <v>184.3040000000001</v>
      </c>
    </row>
    <row r="17" spans="1:16" ht="15">
      <c r="A17" s="27" t="s">
        <v>17</v>
      </c>
      <c r="B17" s="15">
        <f t="shared" si="6"/>
        <v>1947.4</v>
      </c>
      <c r="C17" s="26">
        <v>15</v>
      </c>
      <c r="D17" s="17">
        <v>32</v>
      </c>
      <c r="E17" s="15">
        <f t="shared" si="0"/>
        <v>623.168</v>
      </c>
      <c r="F17" s="36">
        <f t="shared" si="7"/>
        <v>528.25</v>
      </c>
      <c r="G17" s="37">
        <f t="shared" si="7"/>
        <v>264.12</v>
      </c>
      <c r="H17" s="15"/>
      <c r="I17" s="15"/>
      <c r="J17" s="15">
        <f t="shared" si="1"/>
        <v>428.42800000000005</v>
      </c>
      <c r="K17" s="20">
        <f t="shared" si="2"/>
        <v>0.23561837892937662</v>
      </c>
      <c r="L17" s="21">
        <f t="shared" si="3"/>
        <v>3362.938</v>
      </c>
      <c r="M17" s="22">
        <f t="shared" si="4"/>
        <v>3791.366</v>
      </c>
      <c r="N17" s="23">
        <f t="shared" si="5"/>
        <v>13.528763242141247</v>
      </c>
      <c r="O17" s="49">
        <f>L17-Φύλλο1!L17</f>
        <v>156.2560000000003</v>
      </c>
      <c r="P17" s="49">
        <f>M17-Φύλλο1!M17</f>
        <v>246.6319999999996</v>
      </c>
    </row>
    <row r="18" spans="1:16" ht="15.75" thickBot="1">
      <c r="A18" s="28" t="s">
        <v>18</v>
      </c>
      <c r="B18" s="15">
        <f t="shared" si="6"/>
        <v>2247</v>
      </c>
      <c r="C18" s="30">
        <v>15</v>
      </c>
      <c r="D18" s="31">
        <v>32</v>
      </c>
      <c r="E18" s="32">
        <f t="shared" si="0"/>
        <v>719.04</v>
      </c>
      <c r="F18" s="39">
        <f t="shared" si="7"/>
        <v>586.94</v>
      </c>
      <c r="G18" s="39">
        <f t="shared" si="7"/>
        <v>410.86</v>
      </c>
      <c r="H18" s="32"/>
      <c r="I18" s="32"/>
      <c r="J18" s="32">
        <f t="shared" si="1"/>
        <v>494.34</v>
      </c>
      <c r="K18" s="33">
        <f t="shared" si="2"/>
        <v>0.25172559941874545</v>
      </c>
      <c r="L18" s="34">
        <f t="shared" si="3"/>
        <v>3963.84</v>
      </c>
      <c r="M18" s="35">
        <f t="shared" si="4"/>
        <v>4458.18</v>
      </c>
      <c r="N18" s="23">
        <f t="shared" si="5"/>
        <v>13.49654880116251</v>
      </c>
      <c r="O18" s="49">
        <f>L18-Φύλλο1!L18</f>
        <v>199.67999999999984</v>
      </c>
      <c r="P18" s="49">
        <f>M18-Φύλλο1!M18</f>
        <v>303.96000000000004</v>
      </c>
    </row>
    <row r="19" spans="1:16" ht="15">
      <c r="A19" s="14" t="s">
        <v>14</v>
      </c>
      <c r="B19" s="15">
        <f t="shared" si="6"/>
        <v>1348.2</v>
      </c>
      <c r="C19" s="16">
        <v>23</v>
      </c>
      <c r="D19" s="17">
        <v>48</v>
      </c>
      <c r="E19" s="15">
        <f t="shared" si="0"/>
        <v>647.1360000000001</v>
      </c>
      <c r="F19" s="36">
        <f t="shared" si="7"/>
        <v>176.08</v>
      </c>
      <c r="G19" s="37">
        <f t="shared" si="7"/>
        <v>88.04</v>
      </c>
      <c r="H19" s="15"/>
      <c r="I19" s="15"/>
      <c r="J19" s="15">
        <f t="shared" si="1"/>
        <v>332.55600000000004</v>
      </c>
      <c r="K19" s="20">
        <f t="shared" si="2"/>
        <v>0.11689539428959891</v>
      </c>
      <c r="L19" s="21">
        <f t="shared" si="3"/>
        <v>2259.456</v>
      </c>
      <c r="M19" s="22">
        <f t="shared" si="4"/>
        <v>2592.012</v>
      </c>
      <c r="N19" s="23">
        <f t="shared" si="5"/>
        <v>13.766209211420803</v>
      </c>
      <c r="O19" s="49">
        <f>L19-Φύλλο1!L19</f>
        <v>420.91200000000026</v>
      </c>
      <c r="P19" s="49">
        <f>M19-Φύλλο1!M19</f>
        <v>491.0640000000003</v>
      </c>
    </row>
    <row r="20" spans="1:16" ht="15">
      <c r="A20" s="14" t="s">
        <v>15</v>
      </c>
      <c r="B20" s="15">
        <f t="shared" si="6"/>
        <v>1498</v>
      </c>
      <c r="C20" s="26">
        <v>23</v>
      </c>
      <c r="D20" s="17">
        <v>48</v>
      </c>
      <c r="E20" s="15">
        <f t="shared" si="0"/>
        <v>719.04</v>
      </c>
      <c r="F20" s="36">
        <f t="shared" si="7"/>
        <v>410.86</v>
      </c>
      <c r="G20" s="37">
        <f t="shared" si="7"/>
        <v>176.08</v>
      </c>
      <c r="H20" s="15"/>
      <c r="I20" s="15"/>
      <c r="J20" s="15">
        <f t="shared" si="1"/>
        <v>369.50666666666666</v>
      </c>
      <c r="K20" s="20">
        <f t="shared" si="2"/>
        <v>0.20932388961404863</v>
      </c>
      <c r="L20" s="21">
        <f t="shared" si="3"/>
        <v>2803.98</v>
      </c>
      <c r="M20" s="22">
        <f t="shared" si="4"/>
        <v>3173.4866666666667</v>
      </c>
      <c r="N20" s="23">
        <f t="shared" si="5"/>
        <v>13.581352220771903</v>
      </c>
      <c r="O20" s="49">
        <f>L20-Φύλλο1!L20</f>
        <v>151.67999999999984</v>
      </c>
      <c r="P20" s="49">
        <f>M20-Φύλλο1!M20</f>
        <v>229.626666666667</v>
      </c>
    </row>
    <row r="21" spans="1:16" ht="15">
      <c r="A21" s="14" t="s">
        <v>16</v>
      </c>
      <c r="B21" s="15">
        <f t="shared" si="6"/>
        <v>1647.8000000000002</v>
      </c>
      <c r="C21" s="26">
        <v>23</v>
      </c>
      <c r="D21" s="17">
        <v>48</v>
      </c>
      <c r="E21" s="15">
        <f t="shared" si="0"/>
        <v>790.9440000000001</v>
      </c>
      <c r="F21" s="36">
        <f t="shared" si="7"/>
        <v>469.55</v>
      </c>
      <c r="G21" s="37">
        <f t="shared" si="7"/>
        <v>176.08</v>
      </c>
      <c r="H21" s="15"/>
      <c r="I21" s="15"/>
      <c r="J21" s="15">
        <f t="shared" si="1"/>
        <v>406.45733333333334</v>
      </c>
      <c r="K21" s="20">
        <f t="shared" si="2"/>
        <v>0.20932286421815252</v>
      </c>
      <c r="L21" s="21">
        <f t="shared" si="3"/>
        <v>3084.3740000000003</v>
      </c>
      <c r="M21" s="22">
        <f t="shared" si="4"/>
        <v>3490.8313333333335</v>
      </c>
      <c r="N21" s="23">
        <f t="shared" si="5"/>
        <v>13.581354271563695</v>
      </c>
      <c r="O21" s="49">
        <f>L21-Φύλλο1!L21</f>
        <v>163.44800000000032</v>
      </c>
      <c r="P21" s="49">
        <f>M21-Φύλλο1!M21</f>
        <v>249.1893333333337</v>
      </c>
    </row>
    <row r="22" spans="1:16" ht="15">
      <c r="A22" s="27" t="s">
        <v>17</v>
      </c>
      <c r="B22" s="15">
        <f t="shared" si="6"/>
        <v>1947.4</v>
      </c>
      <c r="C22" s="26">
        <v>23</v>
      </c>
      <c r="D22" s="17">
        <v>48</v>
      </c>
      <c r="E22" s="15">
        <f t="shared" si="0"/>
        <v>934.7520000000001</v>
      </c>
      <c r="F22" s="36">
        <f t="shared" si="7"/>
        <v>528.25</v>
      </c>
      <c r="G22" s="37">
        <f t="shared" si="7"/>
        <v>264.12</v>
      </c>
      <c r="H22" s="15"/>
      <c r="I22" s="15"/>
      <c r="J22" s="15">
        <f t="shared" si="1"/>
        <v>480.3586666666667</v>
      </c>
      <c r="K22" s="20">
        <f t="shared" si="2"/>
        <v>0.21563893208422755</v>
      </c>
      <c r="L22" s="21">
        <f t="shared" si="3"/>
        <v>3674.522</v>
      </c>
      <c r="M22" s="22">
        <f t="shared" si="4"/>
        <v>4154.880666666666</v>
      </c>
      <c r="N22" s="23">
        <f t="shared" si="5"/>
        <v>13.568722135831544</v>
      </c>
      <c r="O22" s="49">
        <f>L22-Φύλλο1!L22</f>
        <v>221.98399999999947</v>
      </c>
      <c r="P22" s="49">
        <f>M22-Φύλλο1!M22</f>
        <v>323.3146666666653</v>
      </c>
    </row>
    <row r="23" spans="1:16" ht="15.75" thickBot="1">
      <c r="A23" s="28" t="s">
        <v>18</v>
      </c>
      <c r="B23" s="15">
        <f t="shared" si="6"/>
        <v>2247</v>
      </c>
      <c r="C23" s="30">
        <v>23</v>
      </c>
      <c r="D23" s="31">
        <v>48</v>
      </c>
      <c r="E23" s="32">
        <f t="shared" si="0"/>
        <v>1078.56</v>
      </c>
      <c r="F23" s="39">
        <f t="shared" si="7"/>
        <v>586.94</v>
      </c>
      <c r="G23" s="39">
        <f t="shared" si="7"/>
        <v>410.86</v>
      </c>
      <c r="H23" s="32"/>
      <c r="I23" s="32"/>
      <c r="J23" s="32">
        <f t="shared" si="1"/>
        <v>554.26</v>
      </c>
      <c r="K23" s="33">
        <f t="shared" si="2"/>
        <v>0.23079271677584104</v>
      </c>
      <c r="L23" s="34">
        <f t="shared" si="3"/>
        <v>4323.360000000001</v>
      </c>
      <c r="M23" s="35">
        <f t="shared" si="4"/>
        <v>4877.62</v>
      </c>
      <c r="N23" s="23">
        <f t="shared" si="5"/>
        <v>13.538414566448317</v>
      </c>
      <c r="O23" s="49">
        <f>L23-Φύλλο1!L23</f>
        <v>275.52000000000044</v>
      </c>
      <c r="P23" s="49">
        <f>M23-Φύλλο1!M23</f>
        <v>392.4399999999996</v>
      </c>
    </row>
    <row r="24" spans="1:16" ht="15">
      <c r="A24" s="14" t="s">
        <v>14</v>
      </c>
      <c r="B24" s="15">
        <f t="shared" si="6"/>
        <v>1348.2</v>
      </c>
      <c r="C24" s="16">
        <v>29</v>
      </c>
      <c r="D24" s="17">
        <v>60</v>
      </c>
      <c r="E24" s="15">
        <f t="shared" si="0"/>
        <v>808.92</v>
      </c>
      <c r="F24" s="36">
        <f t="shared" si="7"/>
        <v>176.08</v>
      </c>
      <c r="G24" s="37">
        <f t="shared" si="7"/>
        <v>88.04</v>
      </c>
      <c r="H24" s="15"/>
      <c r="I24" s="15"/>
      <c r="J24" s="15">
        <f t="shared" si="1"/>
        <v>359.52</v>
      </c>
      <c r="K24" s="20">
        <f t="shared" si="2"/>
        <v>0.10908460127868366</v>
      </c>
      <c r="L24" s="21">
        <f t="shared" si="3"/>
        <v>2421.24</v>
      </c>
      <c r="M24" s="22">
        <f t="shared" si="4"/>
        <v>2780.76</v>
      </c>
      <c r="N24" s="23">
        <f t="shared" si="5"/>
        <v>13.781830797442632</v>
      </c>
      <c r="O24" s="49">
        <f>L24-Φύλλο1!L24</f>
        <v>455.03999999999996</v>
      </c>
      <c r="P24" s="49">
        <f>M24-Φύλλο1!M24</f>
        <v>530.8800000000001</v>
      </c>
    </row>
    <row r="25" spans="1:16" ht="15">
      <c r="A25" s="14" t="s">
        <v>15</v>
      </c>
      <c r="B25" s="15">
        <f t="shared" si="6"/>
        <v>1498</v>
      </c>
      <c r="C25" s="26">
        <v>29</v>
      </c>
      <c r="D25" s="17">
        <v>60</v>
      </c>
      <c r="E25" s="15">
        <f t="shared" si="0"/>
        <v>898.8</v>
      </c>
      <c r="F25" s="36">
        <f aca="true" t="shared" si="8" ref="F25:G27">F20</f>
        <v>410.86</v>
      </c>
      <c r="G25" s="37">
        <f t="shared" si="8"/>
        <v>176.08</v>
      </c>
      <c r="H25" s="15"/>
      <c r="I25" s="15"/>
      <c r="J25" s="15">
        <f t="shared" si="1"/>
        <v>399.4666666666667</v>
      </c>
      <c r="K25" s="20">
        <f t="shared" si="2"/>
        <v>0.196712850315376</v>
      </c>
      <c r="L25" s="21">
        <f t="shared" si="3"/>
        <v>2983.74</v>
      </c>
      <c r="M25" s="22">
        <f t="shared" si="4"/>
        <v>3383.2066666666665</v>
      </c>
      <c r="N25" s="23">
        <f t="shared" si="5"/>
        <v>13.606574299369248</v>
      </c>
      <c r="O25" s="49">
        <f>L25-Φύλλο1!L25</f>
        <v>189.5999999999999</v>
      </c>
      <c r="P25" s="49">
        <f>M25-Φύλλο1!M25</f>
        <v>273.86666666666633</v>
      </c>
    </row>
    <row r="26" spans="1:16" ht="15">
      <c r="A26" s="14" t="s">
        <v>16</v>
      </c>
      <c r="B26" s="15">
        <f t="shared" si="6"/>
        <v>1647.8000000000002</v>
      </c>
      <c r="C26" s="26">
        <v>29</v>
      </c>
      <c r="D26" s="17">
        <v>60</v>
      </c>
      <c r="E26" s="15">
        <f t="shared" si="0"/>
        <v>988.6800000000002</v>
      </c>
      <c r="F26" s="36">
        <f t="shared" si="8"/>
        <v>469.55</v>
      </c>
      <c r="G26" s="37">
        <f t="shared" si="8"/>
        <v>176.08</v>
      </c>
      <c r="H26" s="15"/>
      <c r="I26" s="15"/>
      <c r="J26" s="15">
        <f t="shared" si="1"/>
        <v>439.4133333333334</v>
      </c>
      <c r="K26" s="20">
        <f t="shared" si="2"/>
        <v>0.196711871326677</v>
      </c>
      <c r="L26" s="21">
        <f t="shared" si="3"/>
        <v>3282.1100000000006</v>
      </c>
      <c r="M26" s="22">
        <f t="shared" si="4"/>
        <v>3721.5233333333335</v>
      </c>
      <c r="N26" s="23">
        <f t="shared" si="5"/>
        <v>13.606576257346646</v>
      </c>
      <c r="O26" s="49">
        <f>L26-Φύλλο1!L26</f>
        <v>205.16000000000076</v>
      </c>
      <c r="P26" s="49">
        <f>M26-Φύλλο1!M26</f>
        <v>297.85333333333347</v>
      </c>
    </row>
    <row r="27" spans="1:16" ht="15">
      <c r="A27" s="27" t="s">
        <v>17</v>
      </c>
      <c r="B27" s="15">
        <f t="shared" si="6"/>
        <v>1947.4</v>
      </c>
      <c r="C27" s="26">
        <v>29</v>
      </c>
      <c r="D27" s="17">
        <v>60</v>
      </c>
      <c r="E27" s="15">
        <f t="shared" si="0"/>
        <v>1168.44</v>
      </c>
      <c r="F27" s="36">
        <f t="shared" si="8"/>
        <v>528.25</v>
      </c>
      <c r="G27" s="37">
        <f t="shared" si="8"/>
        <v>264.12</v>
      </c>
      <c r="H27" s="15"/>
      <c r="I27" s="15"/>
      <c r="J27" s="15">
        <f t="shared" si="1"/>
        <v>519.3066666666667</v>
      </c>
      <c r="K27" s="20">
        <f t="shared" si="2"/>
        <v>0.20274499067347967</v>
      </c>
      <c r="L27" s="21">
        <f t="shared" si="3"/>
        <v>3908.21</v>
      </c>
      <c r="M27" s="22">
        <f t="shared" si="4"/>
        <v>4427.516666666666</v>
      </c>
      <c r="N27" s="23">
        <f t="shared" si="5"/>
        <v>13.594510018653041</v>
      </c>
      <c r="O27" s="49">
        <f>L27-Φύλλο1!L27</f>
        <v>271.27999999999975</v>
      </c>
      <c r="P27" s="49">
        <f>M27-Φύλλο1!M27</f>
        <v>380.8266666666659</v>
      </c>
    </row>
    <row r="28" spans="1:16" ht="15.75" thickBot="1">
      <c r="A28" s="28" t="s">
        <v>18</v>
      </c>
      <c r="B28" s="15">
        <f t="shared" si="6"/>
        <v>2247</v>
      </c>
      <c r="C28" s="30">
        <v>29</v>
      </c>
      <c r="D28" s="31">
        <v>60</v>
      </c>
      <c r="E28" s="32">
        <f t="shared" si="0"/>
        <v>1348.2</v>
      </c>
      <c r="F28" s="40">
        <f>F23+117</f>
        <v>703.94</v>
      </c>
      <c r="G28" s="40">
        <f>G23+117</f>
        <v>527.86</v>
      </c>
      <c r="H28" s="32"/>
      <c r="I28" s="32"/>
      <c r="J28" s="32">
        <f t="shared" si="1"/>
        <v>599.1999999999999</v>
      </c>
      <c r="K28" s="33">
        <f t="shared" si="2"/>
        <v>0.25518955873213184</v>
      </c>
      <c r="L28" s="34">
        <f t="shared" si="3"/>
        <v>4827</v>
      </c>
      <c r="M28" s="35">
        <f t="shared" si="4"/>
        <v>5426.200000000001</v>
      </c>
      <c r="N28" s="41">
        <f t="shared" si="5"/>
        <v>13.489620882535736</v>
      </c>
      <c r="O28" s="49">
        <f>L28-Φύλλο1!L28</f>
        <v>332.39999999999964</v>
      </c>
      <c r="P28" s="49">
        <f>M28-Φύλλο1!M28</f>
        <v>458.8000000000011</v>
      </c>
    </row>
    <row r="31" spans="1:5" ht="15">
      <c r="A31" t="s">
        <v>30</v>
      </c>
      <c r="E31" s="51">
        <f>P17*10500*12</f>
        <v>31075631.999999948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E31" sqref="E31"/>
    </sheetView>
  </sheetViews>
  <sheetFormatPr defaultColWidth="9.140625" defaultRowHeight="15"/>
  <cols>
    <col min="1" max="1" width="14.57421875" style="0" customWidth="1"/>
    <col min="5" max="5" width="12.57421875" style="0" customWidth="1"/>
  </cols>
  <sheetData>
    <row r="1" ht="19.5" thickBot="1">
      <c r="A1" s="50" t="s">
        <v>26</v>
      </c>
    </row>
    <row r="2" spans="1:14" ht="16.5" thickBot="1" thickTop="1">
      <c r="A2" s="2"/>
      <c r="B2" s="3" t="s">
        <v>0</v>
      </c>
      <c r="C2" s="3"/>
      <c r="D2" s="4"/>
      <c r="E2" s="4"/>
      <c r="F2" s="44"/>
      <c r="G2" s="6"/>
      <c r="H2" s="4"/>
      <c r="I2" s="4"/>
      <c r="J2" s="4"/>
      <c r="K2" s="4"/>
      <c r="L2" s="4"/>
      <c r="M2" s="7"/>
      <c r="N2" s="5"/>
    </row>
    <row r="3" spans="1:16" ht="113.25" thickBot="1" thickTop="1">
      <c r="A3" s="8"/>
      <c r="B3" s="9" t="s">
        <v>1</v>
      </c>
      <c r="C3" s="10" t="s">
        <v>2</v>
      </c>
      <c r="D3" s="10" t="s">
        <v>3</v>
      </c>
      <c r="E3" s="10" t="s">
        <v>4</v>
      </c>
      <c r="F3" s="45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2" t="s">
        <v>12</v>
      </c>
      <c r="N3" s="13" t="s">
        <v>13</v>
      </c>
      <c r="O3" s="12" t="s">
        <v>22</v>
      </c>
      <c r="P3" s="12" t="s">
        <v>21</v>
      </c>
    </row>
    <row r="4" spans="1:16" ht="15">
      <c r="A4" s="14" t="s">
        <v>14</v>
      </c>
      <c r="B4" s="15">
        <f>B5*0.9</f>
        <v>1592.046</v>
      </c>
      <c r="C4" s="16">
        <v>0</v>
      </c>
      <c r="D4" s="17">
        <v>0</v>
      </c>
      <c r="E4" s="15">
        <f aca="true" t="shared" si="0" ref="E4:E28">B4*D4/100</f>
        <v>0</v>
      </c>
      <c r="F4" s="18"/>
      <c r="G4" s="19"/>
      <c r="H4" s="15"/>
      <c r="I4" s="15"/>
      <c r="J4" s="15">
        <f aca="true" t="shared" si="1" ref="J4:J28">2*(B4+E4)/12</f>
        <v>265.341</v>
      </c>
      <c r="K4" s="20">
        <f aca="true" t="shared" si="2" ref="K4:K28">SUM(F4:I4)/(B4+E4+F4+G4+H4+I4)</f>
        <v>0</v>
      </c>
      <c r="L4" s="21">
        <f aca="true" t="shared" si="3" ref="L4:L28">SUM(E4:I4)+B4</f>
        <v>1592.046</v>
      </c>
      <c r="M4" s="22">
        <f aca="true" t="shared" si="4" ref="M4:M28">B4+SUM(E4:J4)</f>
        <v>1857.3870000000002</v>
      </c>
      <c r="N4" s="23">
        <f aca="true" t="shared" si="5" ref="N4:N28">J4*12/L4+12</f>
        <v>14</v>
      </c>
      <c r="O4" s="49">
        <f>L4-Φύλλο1!L4</f>
        <v>264.126</v>
      </c>
      <c r="P4" s="49">
        <f>M4-Φύλλο1!M4</f>
        <v>352.16700000000037</v>
      </c>
    </row>
    <row r="5" spans="1:16" ht="15">
      <c r="A5" s="14" t="s">
        <v>15</v>
      </c>
      <c r="B5" s="24">
        <f>Φύλλο1!B5+Φύλλο1!F5+Φύλλο1!G5</f>
        <v>1768.94</v>
      </c>
      <c r="C5" s="16">
        <v>0</v>
      </c>
      <c r="D5" s="17">
        <v>0</v>
      </c>
      <c r="E5" s="15">
        <f t="shared" si="0"/>
        <v>0</v>
      </c>
      <c r="F5" s="15"/>
      <c r="G5" s="15"/>
      <c r="H5" s="15">
        <v>316</v>
      </c>
      <c r="I5" s="15"/>
      <c r="J5" s="15">
        <f t="shared" si="1"/>
        <v>294.8233333333333</v>
      </c>
      <c r="K5" s="20">
        <f t="shared" si="2"/>
        <v>0.15156311452607749</v>
      </c>
      <c r="L5" s="21">
        <f t="shared" si="3"/>
        <v>2084.94</v>
      </c>
      <c r="M5" s="22">
        <f t="shared" si="4"/>
        <v>2379.7633333333333</v>
      </c>
      <c r="N5" s="23">
        <f t="shared" si="5"/>
        <v>13.696873770947844</v>
      </c>
      <c r="O5" s="49">
        <f>L5-Φύλλο1!L5</f>
        <v>0</v>
      </c>
      <c r="P5" s="49">
        <f>M5-Φύλλο1!M5</f>
        <v>97.82333333333327</v>
      </c>
    </row>
    <row r="6" spans="1:16" ht="15">
      <c r="A6" s="14" t="s">
        <v>16</v>
      </c>
      <c r="B6" s="25">
        <f>B5*1.1</f>
        <v>1945.8340000000003</v>
      </c>
      <c r="C6" s="26">
        <v>0</v>
      </c>
      <c r="D6" s="17">
        <v>0</v>
      </c>
      <c r="E6" s="15">
        <f t="shared" si="0"/>
        <v>0</v>
      </c>
      <c r="F6" s="15"/>
      <c r="G6" s="15"/>
      <c r="H6" s="15">
        <v>351</v>
      </c>
      <c r="I6" s="15"/>
      <c r="J6" s="15">
        <f t="shared" si="1"/>
        <v>324.3056666666667</v>
      </c>
      <c r="K6" s="20">
        <f t="shared" si="2"/>
        <v>0.1528190544027126</v>
      </c>
      <c r="L6" s="21">
        <f t="shared" si="3"/>
        <v>2296.8340000000003</v>
      </c>
      <c r="M6" s="22">
        <f t="shared" si="4"/>
        <v>2621.139666666667</v>
      </c>
      <c r="N6" s="23">
        <f t="shared" si="5"/>
        <v>13.694361891194575</v>
      </c>
      <c r="O6" s="49">
        <f>L6-Φύλλο1!L6</f>
        <v>0.00400000000036016</v>
      </c>
      <c r="P6" s="49">
        <f>M6-Φύλλο1!M6</f>
        <v>107.60966666666718</v>
      </c>
    </row>
    <row r="7" spans="1:16" ht="15">
      <c r="A7" s="27" t="s">
        <v>17</v>
      </c>
      <c r="B7" s="25">
        <f>B5*1.3</f>
        <v>2299.6220000000003</v>
      </c>
      <c r="C7" s="26">
        <v>0</v>
      </c>
      <c r="D7" s="17">
        <v>0</v>
      </c>
      <c r="E7" s="15">
        <f t="shared" si="0"/>
        <v>0</v>
      </c>
      <c r="F7" s="15"/>
      <c r="G7" s="15"/>
      <c r="H7" s="15">
        <v>386</v>
      </c>
      <c r="I7" s="15"/>
      <c r="J7" s="15">
        <f t="shared" si="1"/>
        <v>383.2703333333334</v>
      </c>
      <c r="K7" s="20">
        <f t="shared" si="2"/>
        <v>0.1437283430058288</v>
      </c>
      <c r="L7" s="21">
        <f t="shared" si="3"/>
        <v>2685.6220000000003</v>
      </c>
      <c r="M7" s="22">
        <f t="shared" si="4"/>
        <v>3068.8923333333337</v>
      </c>
      <c r="N7" s="23">
        <f t="shared" si="5"/>
        <v>13.712543313988343</v>
      </c>
      <c r="O7" s="49">
        <f>L7-Φύλλο1!L7</f>
        <v>-29.347999999999956</v>
      </c>
      <c r="P7" s="49">
        <f>M7-Φύλλο1!M7</f>
        <v>97.82233333333397</v>
      </c>
    </row>
    <row r="8" spans="1:16" ht="15.75" thickBot="1">
      <c r="A8" s="28" t="s">
        <v>18</v>
      </c>
      <c r="B8" s="29">
        <f>B5*1.5</f>
        <v>2653.41</v>
      </c>
      <c r="C8" s="30">
        <v>0</v>
      </c>
      <c r="D8" s="31">
        <v>0</v>
      </c>
      <c r="E8" s="32">
        <f t="shared" si="0"/>
        <v>0</v>
      </c>
      <c r="F8" s="32"/>
      <c r="G8" s="32"/>
      <c r="H8" s="32">
        <v>426</v>
      </c>
      <c r="I8" s="32"/>
      <c r="J8" s="32">
        <f t="shared" si="1"/>
        <v>442.23499999999996</v>
      </c>
      <c r="K8" s="33">
        <f t="shared" si="2"/>
        <v>0.13833818815942014</v>
      </c>
      <c r="L8" s="34">
        <f t="shared" si="3"/>
        <v>3079.41</v>
      </c>
      <c r="M8" s="35">
        <f t="shared" si="4"/>
        <v>3521.6449999999995</v>
      </c>
      <c r="N8" s="23">
        <f t="shared" si="5"/>
        <v>13.72332362368116</v>
      </c>
      <c r="O8" s="49">
        <f>L8-Φύλλο1!L8</f>
        <v>-117.39000000000033</v>
      </c>
      <c r="P8" s="49">
        <f>M8-Φύλλο1!M8</f>
        <v>29.344999999999345</v>
      </c>
    </row>
    <row r="9" spans="1:16" ht="15">
      <c r="A9" s="14" t="s">
        <v>14</v>
      </c>
      <c r="B9" s="15">
        <f aca="true" t="shared" si="6" ref="B9:B28">B4</f>
        <v>1592.046</v>
      </c>
      <c r="C9" s="16">
        <v>5</v>
      </c>
      <c r="D9" s="17">
        <v>12</v>
      </c>
      <c r="E9" s="15">
        <f t="shared" si="0"/>
        <v>191.04552</v>
      </c>
      <c r="F9" s="18"/>
      <c r="G9" s="19"/>
      <c r="H9" s="15"/>
      <c r="I9" s="15"/>
      <c r="J9" s="15">
        <f t="shared" si="1"/>
        <v>297.18192</v>
      </c>
      <c r="K9" s="20">
        <f t="shared" si="2"/>
        <v>0</v>
      </c>
      <c r="L9" s="21">
        <f t="shared" si="3"/>
        <v>1783.09152</v>
      </c>
      <c r="M9" s="22">
        <f t="shared" si="4"/>
        <v>2080.27344</v>
      </c>
      <c r="N9" s="23">
        <f t="shared" si="5"/>
        <v>14</v>
      </c>
      <c r="O9" s="49">
        <f>L9-Φύλλο1!L9</f>
        <v>327.5155199999999</v>
      </c>
      <c r="P9" s="49">
        <f>M9-Φύλλο1!M9</f>
        <v>426.1214399999999</v>
      </c>
    </row>
    <row r="10" spans="1:16" ht="15">
      <c r="A10" s="14" t="s">
        <v>15</v>
      </c>
      <c r="B10" s="15">
        <f t="shared" si="6"/>
        <v>1768.94</v>
      </c>
      <c r="C10" s="16">
        <v>5</v>
      </c>
      <c r="D10" s="17">
        <v>12</v>
      </c>
      <c r="E10" s="15">
        <f t="shared" si="0"/>
        <v>212.2728</v>
      </c>
      <c r="F10" s="36"/>
      <c r="G10" s="37"/>
      <c r="H10" s="15">
        <f>H5</f>
        <v>316</v>
      </c>
      <c r="I10" s="15"/>
      <c r="J10" s="15">
        <f t="shared" si="1"/>
        <v>330.20213333333334</v>
      </c>
      <c r="K10" s="20">
        <f t="shared" si="2"/>
        <v>0.13755800072157007</v>
      </c>
      <c r="L10" s="21">
        <f t="shared" si="3"/>
        <v>2297.2128000000002</v>
      </c>
      <c r="M10" s="22">
        <f t="shared" si="4"/>
        <v>2627.4149333333335</v>
      </c>
      <c r="N10" s="23">
        <f t="shared" si="5"/>
        <v>13.724883998556859</v>
      </c>
      <c r="O10" s="49">
        <f>L10-Φύλλο1!L10</f>
        <v>70.43280000000004</v>
      </c>
      <c r="P10" s="49">
        <f>M10-Φύλλο1!M10</f>
        <v>179.9949333333334</v>
      </c>
    </row>
    <row r="11" spans="1:16" ht="15">
      <c r="A11" s="14" t="s">
        <v>16</v>
      </c>
      <c r="B11" s="15">
        <f t="shared" si="6"/>
        <v>1945.8340000000003</v>
      </c>
      <c r="C11" s="26">
        <v>5</v>
      </c>
      <c r="D11" s="17">
        <v>12</v>
      </c>
      <c r="E11" s="15">
        <f t="shared" si="0"/>
        <v>233.50008000000003</v>
      </c>
      <c r="F11" s="36"/>
      <c r="G11" s="37"/>
      <c r="H11" s="15">
        <f>H6</f>
        <v>351</v>
      </c>
      <c r="I11" s="15"/>
      <c r="J11" s="15">
        <f t="shared" si="1"/>
        <v>363.22234666666674</v>
      </c>
      <c r="K11" s="20">
        <f t="shared" si="2"/>
        <v>0.13871686066054958</v>
      </c>
      <c r="L11" s="21">
        <f t="shared" si="3"/>
        <v>2530.3340800000005</v>
      </c>
      <c r="M11" s="22">
        <f t="shared" si="4"/>
        <v>2893.556426666667</v>
      </c>
      <c r="N11" s="23">
        <f t="shared" si="5"/>
        <v>13.7225662786789</v>
      </c>
      <c r="O11" s="49">
        <f>L11-Φύλλο1!L11</f>
        <v>77.48008000000027</v>
      </c>
      <c r="P11" s="49">
        <f>M11-Φύλλο1!M11</f>
        <v>197.998426666667</v>
      </c>
    </row>
    <row r="12" spans="1:16" ht="15">
      <c r="A12" s="27" t="s">
        <v>17</v>
      </c>
      <c r="B12" s="15">
        <f t="shared" si="6"/>
        <v>2299.6220000000003</v>
      </c>
      <c r="C12" s="26">
        <v>5</v>
      </c>
      <c r="D12" s="17">
        <v>12</v>
      </c>
      <c r="E12" s="15">
        <f t="shared" si="0"/>
        <v>275.95464000000004</v>
      </c>
      <c r="F12" s="36"/>
      <c r="G12" s="37"/>
      <c r="H12" s="15">
        <f>H7</f>
        <v>386</v>
      </c>
      <c r="I12" s="15"/>
      <c r="J12" s="15">
        <f t="shared" si="1"/>
        <v>429.26277333333337</v>
      </c>
      <c r="K12" s="20">
        <f t="shared" si="2"/>
        <v>0.13033598212065853</v>
      </c>
      <c r="L12" s="21">
        <f t="shared" si="3"/>
        <v>2961.57664</v>
      </c>
      <c r="M12" s="22">
        <f t="shared" si="4"/>
        <v>3390.8394133333336</v>
      </c>
      <c r="N12" s="23">
        <f t="shared" si="5"/>
        <v>13.739328035758684</v>
      </c>
      <c r="O12" s="49">
        <f>L12-Φύλλο1!L12</f>
        <v>62.214640000000145</v>
      </c>
      <c r="P12" s="49">
        <f>M12-Φύλλο1!M12</f>
        <v>204.64541333333318</v>
      </c>
    </row>
    <row r="13" spans="1:16" ht="15.75" thickBot="1">
      <c r="A13" s="28" t="s">
        <v>18</v>
      </c>
      <c r="B13" s="15">
        <f t="shared" si="6"/>
        <v>2653.41</v>
      </c>
      <c r="C13" s="30">
        <v>5</v>
      </c>
      <c r="D13" s="31">
        <v>12</v>
      </c>
      <c r="E13" s="32">
        <f t="shared" si="0"/>
        <v>318.4092</v>
      </c>
      <c r="F13" s="38"/>
      <c r="G13" s="39"/>
      <c r="H13" s="32">
        <f>H8</f>
        <v>426</v>
      </c>
      <c r="I13" s="32"/>
      <c r="J13" s="32">
        <f t="shared" si="1"/>
        <v>495.3032</v>
      </c>
      <c r="K13" s="33">
        <f t="shared" si="2"/>
        <v>0.12537453434838441</v>
      </c>
      <c r="L13" s="34">
        <f t="shared" si="3"/>
        <v>3397.8192</v>
      </c>
      <c r="M13" s="35">
        <f t="shared" si="4"/>
        <v>3893.1224</v>
      </c>
      <c r="N13" s="23">
        <f t="shared" si="5"/>
        <v>13.749250931303232</v>
      </c>
      <c r="O13" s="49">
        <f>L13-Φύλλο1!L13</f>
        <v>-11.740800000000036</v>
      </c>
      <c r="P13" s="49">
        <f>M13-Φύλλο1!M13</f>
        <v>152.60240000000022</v>
      </c>
    </row>
    <row r="14" spans="1:16" ht="15">
      <c r="A14" s="14" t="s">
        <v>14</v>
      </c>
      <c r="B14" s="15">
        <f t="shared" si="6"/>
        <v>1592.046</v>
      </c>
      <c r="C14" s="16">
        <v>15</v>
      </c>
      <c r="D14" s="17">
        <v>32</v>
      </c>
      <c r="E14" s="15">
        <f t="shared" si="0"/>
        <v>509.45472</v>
      </c>
      <c r="F14" s="36"/>
      <c r="G14" s="37"/>
      <c r="H14" s="15"/>
      <c r="I14" s="15"/>
      <c r="J14" s="15">
        <f t="shared" si="1"/>
        <v>350.25012</v>
      </c>
      <c r="K14" s="20">
        <f t="shared" si="2"/>
        <v>0</v>
      </c>
      <c r="L14" s="21">
        <f t="shared" si="3"/>
        <v>2101.50072</v>
      </c>
      <c r="M14" s="22">
        <f t="shared" si="4"/>
        <v>2451.75084</v>
      </c>
      <c r="N14" s="23">
        <f t="shared" si="5"/>
        <v>14</v>
      </c>
      <c r="O14" s="49">
        <f>L14-Φύλλο1!L14</f>
        <v>433.1647200000002</v>
      </c>
      <c r="P14" s="49">
        <f>M14-Φύλλο1!M14</f>
        <v>549.3788400000003</v>
      </c>
    </row>
    <row r="15" spans="1:16" ht="15">
      <c r="A15" s="14" t="s">
        <v>15</v>
      </c>
      <c r="B15" s="15">
        <f t="shared" si="6"/>
        <v>1768.94</v>
      </c>
      <c r="C15" s="26">
        <v>15</v>
      </c>
      <c r="D15" s="17">
        <v>32</v>
      </c>
      <c r="E15" s="15">
        <f t="shared" si="0"/>
        <v>566.0608</v>
      </c>
      <c r="F15" s="36"/>
      <c r="G15" s="37"/>
      <c r="H15" s="15">
        <f>H10</f>
        <v>316</v>
      </c>
      <c r="I15" s="15"/>
      <c r="J15" s="15">
        <f t="shared" si="1"/>
        <v>389.16679999999997</v>
      </c>
      <c r="K15" s="20">
        <f t="shared" si="2"/>
        <v>0.1192002658015041</v>
      </c>
      <c r="L15" s="21">
        <f t="shared" si="3"/>
        <v>2651.0008</v>
      </c>
      <c r="M15" s="22">
        <f t="shared" si="4"/>
        <v>3040.1675999999998</v>
      </c>
      <c r="N15" s="23">
        <f t="shared" si="5"/>
        <v>13.76159946839699</v>
      </c>
      <c r="O15" s="49">
        <f>L15-Φύλλο1!L15</f>
        <v>187.8207999999995</v>
      </c>
      <c r="P15" s="49">
        <f>M15-Φύλλο1!M15</f>
        <v>316.9475999999995</v>
      </c>
    </row>
    <row r="16" spans="1:16" ht="15">
      <c r="A16" s="14" t="s">
        <v>16</v>
      </c>
      <c r="B16" s="15">
        <f t="shared" si="6"/>
        <v>1945.8340000000003</v>
      </c>
      <c r="C16" s="26">
        <v>15</v>
      </c>
      <c r="D16" s="17">
        <v>32</v>
      </c>
      <c r="E16" s="15">
        <f t="shared" si="0"/>
        <v>622.6668800000001</v>
      </c>
      <c r="F16" s="36"/>
      <c r="G16" s="37"/>
      <c r="H16" s="15">
        <f>H11</f>
        <v>351</v>
      </c>
      <c r="I16" s="15"/>
      <c r="J16" s="15">
        <f t="shared" si="1"/>
        <v>428.08348000000007</v>
      </c>
      <c r="K16" s="20">
        <f t="shared" si="2"/>
        <v>0.12022602986850271</v>
      </c>
      <c r="L16" s="21">
        <f t="shared" si="3"/>
        <v>2919.5008800000005</v>
      </c>
      <c r="M16" s="22">
        <f t="shared" si="4"/>
        <v>3347.5843600000007</v>
      </c>
      <c r="N16" s="23">
        <f t="shared" si="5"/>
        <v>13.759547940262994</v>
      </c>
      <c r="O16" s="49">
        <f>L16-Φύλλο1!L16</f>
        <v>206.60688000000027</v>
      </c>
      <c r="P16" s="49">
        <f>M16-Φύλλο1!M16</f>
        <v>348.64636000000064</v>
      </c>
    </row>
    <row r="17" spans="1:16" ht="15">
      <c r="A17" s="27" t="s">
        <v>17</v>
      </c>
      <c r="B17" s="15">
        <f t="shared" si="6"/>
        <v>2299.6220000000003</v>
      </c>
      <c r="C17" s="26">
        <v>15</v>
      </c>
      <c r="D17" s="17">
        <v>32</v>
      </c>
      <c r="E17" s="15">
        <f t="shared" si="0"/>
        <v>735.8790400000001</v>
      </c>
      <c r="F17" s="36"/>
      <c r="G17" s="37"/>
      <c r="H17" s="15">
        <f>H12</f>
        <v>386</v>
      </c>
      <c r="I17" s="15"/>
      <c r="J17" s="15">
        <f t="shared" si="1"/>
        <v>505.9168400000001</v>
      </c>
      <c r="K17" s="20">
        <f t="shared" si="2"/>
        <v>0.11281598207551617</v>
      </c>
      <c r="L17" s="21">
        <f t="shared" si="3"/>
        <v>3421.5010400000006</v>
      </c>
      <c r="M17" s="22">
        <f t="shared" si="4"/>
        <v>3927.417880000001</v>
      </c>
      <c r="N17" s="23">
        <f t="shared" si="5"/>
        <v>13.774368035848967</v>
      </c>
      <c r="O17" s="49">
        <f>L17-Φύλλο1!L17</f>
        <v>214.81904000000077</v>
      </c>
      <c r="P17" s="49">
        <f>M17-Φύλλο1!M17</f>
        <v>382.6838800000005</v>
      </c>
    </row>
    <row r="18" spans="1:16" ht="15.75" thickBot="1">
      <c r="A18" s="28" t="s">
        <v>18</v>
      </c>
      <c r="B18" s="15">
        <f t="shared" si="6"/>
        <v>2653.41</v>
      </c>
      <c r="C18" s="30">
        <v>15</v>
      </c>
      <c r="D18" s="31">
        <v>32</v>
      </c>
      <c r="E18" s="32">
        <f t="shared" si="0"/>
        <v>849.0912</v>
      </c>
      <c r="F18" s="39"/>
      <c r="G18" s="39"/>
      <c r="H18" s="32">
        <f>H13</f>
        <v>426</v>
      </c>
      <c r="I18" s="32"/>
      <c r="J18" s="32">
        <f t="shared" si="1"/>
        <v>583.7502</v>
      </c>
      <c r="K18" s="33">
        <f t="shared" si="2"/>
        <v>0.10843830211888443</v>
      </c>
      <c r="L18" s="34">
        <f t="shared" si="3"/>
        <v>3928.5011999999997</v>
      </c>
      <c r="M18" s="35">
        <f t="shared" si="4"/>
        <v>4512.251399999999</v>
      </c>
      <c r="N18" s="23">
        <f t="shared" si="5"/>
        <v>13.783123395762232</v>
      </c>
      <c r="O18" s="49">
        <f>L18-Φύλλο1!L18</f>
        <v>164.3411999999994</v>
      </c>
      <c r="P18" s="49">
        <f>M18-Φύλλο1!M18</f>
        <v>358.03139999999894</v>
      </c>
    </row>
    <row r="19" spans="1:16" ht="15">
      <c r="A19" s="14" t="s">
        <v>14</v>
      </c>
      <c r="B19" s="15">
        <f t="shared" si="6"/>
        <v>1592.046</v>
      </c>
      <c r="C19" s="16">
        <v>23</v>
      </c>
      <c r="D19" s="17">
        <v>48</v>
      </c>
      <c r="E19" s="15">
        <f t="shared" si="0"/>
        <v>764.18208</v>
      </c>
      <c r="F19" s="36"/>
      <c r="G19" s="37"/>
      <c r="H19" s="15"/>
      <c r="I19" s="15"/>
      <c r="J19" s="15">
        <f t="shared" si="1"/>
        <v>392.70468</v>
      </c>
      <c r="K19" s="20">
        <f t="shared" si="2"/>
        <v>0</v>
      </c>
      <c r="L19" s="21">
        <f t="shared" si="3"/>
        <v>2356.22808</v>
      </c>
      <c r="M19" s="22">
        <f t="shared" si="4"/>
        <v>2748.93276</v>
      </c>
      <c r="N19" s="23">
        <f t="shared" si="5"/>
        <v>14</v>
      </c>
      <c r="O19" s="49">
        <f>L19-Φύλλο1!L19</f>
        <v>517.68408</v>
      </c>
      <c r="P19" s="49">
        <f>M19-Φύλλο1!M19</f>
        <v>647.9847600000003</v>
      </c>
    </row>
    <row r="20" spans="1:16" ht="15">
      <c r="A20" s="14" t="s">
        <v>15</v>
      </c>
      <c r="B20" s="15">
        <f t="shared" si="6"/>
        <v>1768.94</v>
      </c>
      <c r="C20" s="26">
        <v>23</v>
      </c>
      <c r="D20" s="17">
        <v>48</v>
      </c>
      <c r="E20" s="15">
        <f t="shared" si="0"/>
        <v>849.0912</v>
      </c>
      <c r="F20" s="36"/>
      <c r="G20" s="37"/>
      <c r="H20" s="15">
        <f>H15</f>
        <v>316</v>
      </c>
      <c r="I20" s="15"/>
      <c r="J20" s="15">
        <f t="shared" si="1"/>
        <v>436.3385333333333</v>
      </c>
      <c r="K20" s="20">
        <f t="shared" si="2"/>
        <v>0.10770164952574465</v>
      </c>
      <c r="L20" s="21">
        <f t="shared" si="3"/>
        <v>2934.0312</v>
      </c>
      <c r="M20" s="22">
        <f t="shared" si="4"/>
        <v>3370.369733333333</v>
      </c>
      <c r="N20" s="23">
        <f t="shared" si="5"/>
        <v>13.78459670094851</v>
      </c>
      <c r="O20" s="49">
        <f>L20-Φύλλο1!L20</f>
        <v>281.7311999999997</v>
      </c>
      <c r="P20" s="49">
        <f>M20-Φύλλο1!M20</f>
        <v>426.5097333333333</v>
      </c>
    </row>
    <row r="21" spans="1:16" ht="15">
      <c r="A21" s="14" t="s">
        <v>16</v>
      </c>
      <c r="B21" s="15">
        <f t="shared" si="6"/>
        <v>1945.8340000000003</v>
      </c>
      <c r="C21" s="26">
        <v>23</v>
      </c>
      <c r="D21" s="17">
        <v>48</v>
      </c>
      <c r="E21" s="15">
        <f t="shared" si="0"/>
        <v>934.0003200000001</v>
      </c>
      <c r="F21" s="36"/>
      <c r="G21" s="37"/>
      <c r="H21" s="15">
        <f>H16</f>
        <v>351</v>
      </c>
      <c r="I21" s="15"/>
      <c r="J21" s="15">
        <f t="shared" si="1"/>
        <v>479.97238666666675</v>
      </c>
      <c r="K21" s="20">
        <f t="shared" si="2"/>
        <v>0.10864066839552453</v>
      </c>
      <c r="L21" s="21">
        <f t="shared" si="3"/>
        <v>3230.8343200000004</v>
      </c>
      <c r="M21" s="22">
        <f t="shared" si="4"/>
        <v>3710.806706666667</v>
      </c>
      <c r="N21" s="23">
        <f t="shared" si="5"/>
        <v>13.78271866320895</v>
      </c>
      <c r="O21" s="49">
        <f>L21-Φύλλο1!L21</f>
        <v>309.90832000000046</v>
      </c>
      <c r="P21" s="49">
        <f>M21-Φύλλο1!M21</f>
        <v>469.16470666666737</v>
      </c>
    </row>
    <row r="22" spans="1:16" ht="15">
      <c r="A22" s="27" t="s">
        <v>17</v>
      </c>
      <c r="B22" s="15">
        <f t="shared" si="6"/>
        <v>2299.6220000000003</v>
      </c>
      <c r="C22" s="26">
        <v>23</v>
      </c>
      <c r="D22" s="17">
        <v>48</v>
      </c>
      <c r="E22" s="15">
        <f t="shared" si="0"/>
        <v>1103.8185600000002</v>
      </c>
      <c r="F22" s="36"/>
      <c r="G22" s="37"/>
      <c r="H22" s="15">
        <f>H17</f>
        <v>386</v>
      </c>
      <c r="I22" s="15"/>
      <c r="J22" s="15">
        <f t="shared" si="1"/>
        <v>567.2400933333334</v>
      </c>
      <c r="K22" s="20">
        <f t="shared" si="2"/>
        <v>0.1018620014981842</v>
      </c>
      <c r="L22" s="21">
        <f t="shared" si="3"/>
        <v>3789.4405600000005</v>
      </c>
      <c r="M22" s="22">
        <f t="shared" si="4"/>
        <v>4356.680653333334</v>
      </c>
      <c r="N22" s="23">
        <f t="shared" si="5"/>
        <v>13.796275997003631</v>
      </c>
      <c r="O22" s="49">
        <f>L22-Φύλλο1!L22</f>
        <v>336.90256</v>
      </c>
      <c r="P22" s="49">
        <f>M22-Φύλλο1!M22</f>
        <v>525.1146533333331</v>
      </c>
    </row>
    <row r="23" spans="1:16" ht="15.75" thickBot="1">
      <c r="A23" s="28" t="s">
        <v>18</v>
      </c>
      <c r="B23" s="15">
        <f t="shared" si="6"/>
        <v>2653.41</v>
      </c>
      <c r="C23" s="30">
        <v>23</v>
      </c>
      <c r="D23" s="31">
        <v>48</v>
      </c>
      <c r="E23" s="32">
        <f t="shared" si="0"/>
        <v>1273.6368</v>
      </c>
      <c r="F23" s="39"/>
      <c r="G23" s="39"/>
      <c r="H23" s="32">
        <f>H18</f>
        <v>426</v>
      </c>
      <c r="I23" s="32"/>
      <c r="J23" s="32">
        <f t="shared" si="1"/>
        <v>654.5078</v>
      </c>
      <c r="K23" s="33">
        <f t="shared" si="2"/>
        <v>0.09786249024476373</v>
      </c>
      <c r="L23" s="34">
        <f t="shared" si="3"/>
        <v>4353.0468</v>
      </c>
      <c r="M23" s="35">
        <f t="shared" si="4"/>
        <v>5007.5545999999995</v>
      </c>
      <c r="N23" s="23">
        <f t="shared" si="5"/>
        <v>13.804275019510472</v>
      </c>
      <c r="O23" s="49">
        <f>L23-Φύλλο1!L23</f>
        <v>305.20679999999993</v>
      </c>
      <c r="P23" s="49">
        <f>M23-Φύλλο1!M23</f>
        <v>522.3745999999992</v>
      </c>
    </row>
    <row r="24" spans="1:16" ht="15">
      <c r="A24" s="14" t="s">
        <v>14</v>
      </c>
      <c r="B24" s="15">
        <f t="shared" si="6"/>
        <v>1592.046</v>
      </c>
      <c r="C24" s="16">
        <v>29</v>
      </c>
      <c r="D24" s="17">
        <v>60</v>
      </c>
      <c r="E24" s="15">
        <f t="shared" si="0"/>
        <v>955.2276</v>
      </c>
      <c r="F24" s="36"/>
      <c r="G24" s="37"/>
      <c r="H24" s="15"/>
      <c r="I24" s="15"/>
      <c r="J24" s="15">
        <f t="shared" si="1"/>
        <v>424.5456</v>
      </c>
      <c r="K24" s="20">
        <f t="shared" si="2"/>
        <v>0</v>
      </c>
      <c r="L24" s="21">
        <f t="shared" si="3"/>
        <v>2547.2736</v>
      </c>
      <c r="M24" s="22">
        <f t="shared" si="4"/>
        <v>2971.8192</v>
      </c>
      <c r="N24" s="23">
        <f t="shared" si="5"/>
        <v>14</v>
      </c>
      <c r="O24" s="49">
        <f>L24-Φύλλο1!L24</f>
        <v>581.0736000000002</v>
      </c>
      <c r="P24" s="49">
        <f>M24-Φύλλο1!M24</f>
        <v>721.9391999999998</v>
      </c>
    </row>
    <row r="25" spans="1:16" ht="15">
      <c r="A25" s="14" t="s">
        <v>15</v>
      </c>
      <c r="B25" s="15">
        <f t="shared" si="6"/>
        <v>1768.94</v>
      </c>
      <c r="C25" s="26">
        <v>29</v>
      </c>
      <c r="D25" s="17">
        <v>60</v>
      </c>
      <c r="E25" s="15">
        <f t="shared" si="0"/>
        <v>1061.364</v>
      </c>
      <c r="F25" s="36"/>
      <c r="G25" s="37"/>
      <c r="H25" s="15">
        <f>H20</f>
        <v>316</v>
      </c>
      <c r="I25" s="15"/>
      <c r="J25" s="15">
        <f t="shared" si="1"/>
        <v>471.71733333333333</v>
      </c>
      <c r="K25" s="20">
        <f t="shared" si="2"/>
        <v>0.10043530440796566</v>
      </c>
      <c r="L25" s="21">
        <f t="shared" si="3"/>
        <v>3146.304</v>
      </c>
      <c r="M25" s="22">
        <f t="shared" si="4"/>
        <v>3618.021333333333</v>
      </c>
      <c r="N25" s="23">
        <f t="shared" si="5"/>
        <v>13.799129391184069</v>
      </c>
      <c r="O25" s="49">
        <f>L25-Φύλλο1!L25</f>
        <v>352.1640000000002</v>
      </c>
      <c r="P25" s="49">
        <f>M25-Φύλλο1!M25</f>
        <v>508.681333333333</v>
      </c>
    </row>
    <row r="26" spans="1:16" ht="15">
      <c r="A26" s="14" t="s">
        <v>16</v>
      </c>
      <c r="B26" s="15">
        <f t="shared" si="6"/>
        <v>1945.8340000000003</v>
      </c>
      <c r="C26" s="26">
        <v>29</v>
      </c>
      <c r="D26" s="17">
        <v>60</v>
      </c>
      <c r="E26" s="15">
        <f t="shared" si="0"/>
        <v>1167.5004000000001</v>
      </c>
      <c r="F26" s="36"/>
      <c r="G26" s="37"/>
      <c r="H26" s="15">
        <f>H21</f>
        <v>351</v>
      </c>
      <c r="I26" s="15"/>
      <c r="J26" s="15">
        <f t="shared" si="1"/>
        <v>518.8890666666667</v>
      </c>
      <c r="K26" s="20">
        <f t="shared" si="2"/>
        <v>0.10131816374308436</v>
      </c>
      <c r="L26" s="21">
        <f t="shared" si="3"/>
        <v>3464.3344000000006</v>
      </c>
      <c r="M26" s="22">
        <f t="shared" si="4"/>
        <v>3983.2234666666673</v>
      </c>
      <c r="N26" s="23">
        <f t="shared" si="5"/>
        <v>13.797363672513832</v>
      </c>
      <c r="O26" s="49">
        <f>L26-Φύλλο1!L26</f>
        <v>387.3844000000008</v>
      </c>
      <c r="P26" s="49">
        <f>M26-Φύλλο1!M26</f>
        <v>559.5534666666672</v>
      </c>
    </row>
    <row r="27" spans="1:16" ht="15">
      <c r="A27" s="27" t="s">
        <v>17</v>
      </c>
      <c r="B27" s="15">
        <f t="shared" si="6"/>
        <v>2299.6220000000003</v>
      </c>
      <c r="C27" s="26">
        <v>29</v>
      </c>
      <c r="D27" s="17">
        <v>60</v>
      </c>
      <c r="E27" s="15">
        <f t="shared" si="0"/>
        <v>1379.7732</v>
      </c>
      <c r="F27" s="36"/>
      <c r="G27" s="37"/>
      <c r="H27" s="15">
        <f>H22</f>
        <v>386</v>
      </c>
      <c r="I27" s="15"/>
      <c r="J27" s="15">
        <f t="shared" si="1"/>
        <v>613.2325333333334</v>
      </c>
      <c r="K27" s="20">
        <f t="shared" si="2"/>
        <v>0.09494771873593001</v>
      </c>
      <c r="L27" s="21">
        <f t="shared" si="3"/>
        <v>4065.3952000000004</v>
      </c>
      <c r="M27" s="22">
        <f t="shared" si="4"/>
        <v>4678.627733333334</v>
      </c>
      <c r="N27" s="23">
        <f t="shared" si="5"/>
        <v>13.81010456252814</v>
      </c>
      <c r="O27" s="49">
        <f>L27-Φύλλο1!L27</f>
        <v>428.4652000000001</v>
      </c>
      <c r="P27" s="49">
        <f>M27-Φύλλο1!M27</f>
        <v>631.9377333333332</v>
      </c>
    </row>
    <row r="28" spans="1:16" ht="15.75" thickBot="1">
      <c r="A28" s="28" t="s">
        <v>18</v>
      </c>
      <c r="B28" s="15">
        <f t="shared" si="6"/>
        <v>2653.41</v>
      </c>
      <c r="C28" s="30">
        <v>29</v>
      </c>
      <c r="D28" s="31">
        <v>60</v>
      </c>
      <c r="E28" s="32">
        <f t="shared" si="0"/>
        <v>1592.0459999999998</v>
      </c>
      <c r="F28" s="40"/>
      <c r="G28" s="40"/>
      <c r="H28" s="32">
        <f>H23</f>
        <v>426</v>
      </c>
      <c r="I28" s="32"/>
      <c r="J28" s="32">
        <f t="shared" si="1"/>
        <v>707.576</v>
      </c>
      <c r="K28" s="33">
        <f t="shared" si="2"/>
        <v>0.09119212511045806</v>
      </c>
      <c r="L28" s="34">
        <f t="shared" si="3"/>
        <v>4671.456</v>
      </c>
      <c r="M28" s="35">
        <f t="shared" si="4"/>
        <v>5379.031999999999</v>
      </c>
      <c r="N28" s="41">
        <f t="shared" si="5"/>
        <v>13.817615749779083</v>
      </c>
      <c r="O28" s="49">
        <f>L28-Φύλλο1!L28</f>
        <v>176.85599999999977</v>
      </c>
      <c r="P28" s="49">
        <f>M28-Φύλλο1!M28</f>
        <v>411.6319999999996</v>
      </c>
    </row>
    <row r="31" spans="1:5" ht="15">
      <c r="A31" t="s">
        <v>30</v>
      </c>
      <c r="E31" s="51">
        <f>P17*10500*12</f>
        <v>48218168.88000006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H32" sqref="H32"/>
    </sheetView>
  </sheetViews>
  <sheetFormatPr defaultColWidth="9.140625" defaultRowHeight="15"/>
  <cols>
    <col min="1" max="1" width="15.7109375" style="0" customWidth="1"/>
    <col min="5" max="5" width="12.28125" style="0" customWidth="1"/>
  </cols>
  <sheetData>
    <row r="1" ht="19.5" thickBot="1">
      <c r="A1" s="50" t="s">
        <v>27</v>
      </c>
    </row>
    <row r="2" spans="1:14" ht="16.5" thickBot="1" thickTop="1">
      <c r="A2" s="2"/>
      <c r="B2" s="3" t="s">
        <v>0</v>
      </c>
      <c r="C2" s="3"/>
      <c r="D2" s="4"/>
      <c r="E2" s="4"/>
      <c r="F2" s="44"/>
      <c r="G2" s="6"/>
      <c r="H2" s="4"/>
      <c r="I2" s="4"/>
      <c r="J2" s="4"/>
      <c r="K2" s="4"/>
      <c r="L2" s="4"/>
      <c r="M2" s="7"/>
      <c r="N2" s="5"/>
    </row>
    <row r="3" spans="1:16" ht="113.25" thickBot="1" thickTop="1">
      <c r="A3" s="8"/>
      <c r="B3" s="9" t="s">
        <v>1</v>
      </c>
      <c r="C3" s="10" t="s">
        <v>2</v>
      </c>
      <c r="D3" s="10" t="s">
        <v>3</v>
      </c>
      <c r="E3" s="10" t="s">
        <v>4</v>
      </c>
      <c r="F3" s="45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2" t="s">
        <v>12</v>
      </c>
      <c r="N3" s="13" t="s">
        <v>13</v>
      </c>
      <c r="O3" s="12" t="s">
        <v>22</v>
      </c>
      <c r="P3" s="12" t="s">
        <v>21</v>
      </c>
    </row>
    <row r="4" spans="1:16" ht="15">
      <c r="A4" s="14" t="s">
        <v>14</v>
      </c>
      <c r="B4" s="15">
        <f>B5*0.9</f>
        <v>1717.9740000000002</v>
      </c>
      <c r="C4" s="16">
        <v>0</v>
      </c>
      <c r="D4" s="17">
        <v>0</v>
      </c>
      <c r="E4" s="15">
        <f aca="true" t="shared" si="0" ref="E4:E28">B4*D4/100</f>
        <v>0</v>
      </c>
      <c r="F4" s="18"/>
      <c r="G4" s="19">
        <v>88.04</v>
      </c>
      <c r="H4" s="15"/>
      <c r="I4" s="15"/>
      <c r="J4" s="15">
        <f aca="true" t="shared" si="1" ref="J4:J28">2*(B4+E4)/12</f>
        <v>286.329</v>
      </c>
      <c r="K4" s="20">
        <f aca="true" t="shared" si="2" ref="K4:K28">SUM(F4:I4)/(B4+E4+F4+G4+H4+I4)</f>
        <v>0.048748237832043385</v>
      </c>
      <c r="L4" s="21">
        <f aca="true" t="shared" si="3" ref="L4:L28">SUM(E4:I4)+B4</f>
        <v>1806.0140000000001</v>
      </c>
      <c r="M4" s="22">
        <f aca="true" t="shared" si="4" ref="M4:M28">B4+SUM(E4:J4)</f>
        <v>2092.3430000000003</v>
      </c>
      <c r="N4" s="23">
        <f aca="true" t="shared" si="5" ref="N4:N28">J4*12/L4+12</f>
        <v>13.902503524335913</v>
      </c>
      <c r="O4" s="49">
        <f>L4-Φύλλο1!L4</f>
        <v>478.09400000000005</v>
      </c>
      <c r="P4" s="49">
        <f>M4-Φύλλο1!M4</f>
        <v>587.1230000000005</v>
      </c>
    </row>
    <row r="5" spans="1:16" ht="15">
      <c r="A5" s="14" t="s">
        <v>15</v>
      </c>
      <c r="B5" s="24">
        <f>Φύλλο1!B5+Φύλλο1!F5+Φύλλο1!H5</f>
        <v>1908.8600000000001</v>
      </c>
      <c r="C5" s="16">
        <v>0</v>
      </c>
      <c r="D5" s="17">
        <v>0</v>
      </c>
      <c r="E5" s="15">
        <f t="shared" si="0"/>
        <v>0</v>
      </c>
      <c r="F5" s="15"/>
      <c r="G5" s="15">
        <v>176.08</v>
      </c>
      <c r="H5" s="15"/>
      <c r="I5" s="15"/>
      <c r="J5" s="15">
        <f t="shared" si="1"/>
        <v>318.1433333333334</v>
      </c>
      <c r="K5" s="20">
        <f t="shared" si="2"/>
        <v>0.08445326963845483</v>
      </c>
      <c r="L5" s="21">
        <f t="shared" si="3"/>
        <v>2084.94</v>
      </c>
      <c r="M5" s="22">
        <f t="shared" si="4"/>
        <v>2403.0833333333335</v>
      </c>
      <c r="N5" s="23">
        <f t="shared" si="5"/>
        <v>13.83109346072309</v>
      </c>
      <c r="O5" s="49">
        <f>L5-Φύλλο1!L5</f>
        <v>0</v>
      </c>
      <c r="P5" s="49">
        <f>M5-Φύλλο1!M5</f>
        <v>121.14333333333343</v>
      </c>
    </row>
    <row r="6" spans="1:16" ht="15">
      <c r="A6" s="14" t="s">
        <v>16</v>
      </c>
      <c r="B6" s="25">
        <f>B5*1.1</f>
        <v>2099.746</v>
      </c>
      <c r="C6" s="26">
        <v>0</v>
      </c>
      <c r="D6" s="17">
        <v>0</v>
      </c>
      <c r="E6" s="15">
        <f t="shared" si="0"/>
        <v>0</v>
      </c>
      <c r="F6" s="15"/>
      <c r="G6" s="15">
        <v>176.08</v>
      </c>
      <c r="H6" s="15"/>
      <c r="I6" s="15"/>
      <c r="J6" s="15">
        <f t="shared" si="1"/>
        <v>349.9576666666667</v>
      </c>
      <c r="K6" s="20">
        <f t="shared" si="2"/>
        <v>0.07736971104117803</v>
      </c>
      <c r="L6" s="21">
        <f t="shared" si="3"/>
        <v>2275.826</v>
      </c>
      <c r="M6" s="22">
        <f t="shared" si="4"/>
        <v>2625.7836666666667</v>
      </c>
      <c r="N6" s="23">
        <f t="shared" si="5"/>
        <v>13.845260577917644</v>
      </c>
      <c r="O6" s="49">
        <f>L6-Φύλλο1!L6</f>
        <v>-21.003999999999905</v>
      </c>
      <c r="P6" s="49">
        <f>M6-Φύλλο1!M6</f>
        <v>112.25366666666696</v>
      </c>
    </row>
    <row r="7" spans="1:16" ht="15">
      <c r="A7" s="27" t="s">
        <v>17</v>
      </c>
      <c r="B7" s="25">
        <f>B5*1.3</f>
        <v>2481.518</v>
      </c>
      <c r="C7" s="26">
        <v>0</v>
      </c>
      <c r="D7" s="17">
        <v>0</v>
      </c>
      <c r="E7" s="15">
        <f t="shared" si="0"/>
        <v>0</v>
      </c>
      <c r="F7" s="15"/>
      <c r="G7" s="15">
        <v>264.12</v>
      </c>
      <c r="H7" s="15"/>
      <c r="I7" s="15"/>
      <c r="J7" s="15">
        <f t="shared" si="1"/>
        <v>413.58633333333336</v>
      </c>
      <c r="K7" s="20">
        <f t="shared" si="2"/>
        <v>0.09619622106046027</v>
      </c>
      <c r="L7" s="21">
        <f t="shared" si="3"/>
        <v>2745.638</v>
      </c>
      <c r="M7" s="22">
        <f t="shared" si="4"/>
        <v>3159.2243333333336</v>
      </c>
      <c r="N7" s="23">
        <f t="shared" si="5"/>
        <v>13.807607557879079</v>
      </c>
      <c r="O7" s="49">
        <f>L7-Φύλλο1!L7</f>
        <v>30.667999999999665</v>
      </c>
      <c r="P7" s="49">
        <f>M7-Φύλλο1!M7</f>
        <v>188.15433333333385</v>
      </c>
    </row>
    <row r="8" spans="1:16" ht="15.75" thickBot="1">
      <c r="A8" s="28" t="s">
        <v>18</v>
      </c>
      <c r="B8" s="29">
        <f>B5*1.5</f>
        <v>2863.29</v>
      </c>
      <c r="C8" s="30">
        <v>0</v>
      </c>
      <c r="D8" s="31">
        <v>0</v>
      </c>
      <c r="E8" s="32">
        <f t="shared" si="0"/>
        <v>0</v>
      </c>
      <c r="F8" s="32"/>
      <c r="G8" s="32">
        <v>410.86</v>
      </c>
      <c r="H8" s="32"/>
      <c r="I8" s="32"/>
      <c r="J8" s="32">
        <f t="shared" si="1"/>
        <v>477.215</v>
      </c>
      <c r="K8" s="33">
        <f t="shared" si="2"/>
        <v>0.12548600400103843</v>
      </c>
      <c r="L8" s="34">
        <f t="shared" si="3"/>
        <v>3274.15</v>
      </c>
      <c r="M8" s="35">
        <f t="shared" si="4"/>
        <v>3751.365</v>
      </c>
      <c r="N8" s="23">
        <f t="shared" si="5"/>
        <v>13.749027991997924</v>
      </c>
      <c r="O8" s="49">
        <f>L8-Φύλλο1!L8</f>
        <v>77.34999999999991</v>
      </c>
      <c r="P8" s="49">
        <f>M8-Φύλλο1!M8</f>
        <v>259.0649999999996</v>
      </c>
    </row>
    <row r="9" spans="1:16" ht="15">
      <c r="A9" s="14" t="s">
        <v>14</v>
      </c>
      <c r="B9" s="15">
        <f aca="true" t="shared" si="6" ref="B9:B28">B4</f>
        <v>1717.9740000000002</v>
      </c>
      <c r="C9" s="16">
        <v>5</v>
      </c>
      <c r="D9" s="17">
        <v>12</v>
      </c>
      <c r="E9" s="15">
        <f t="shared" si="0"/>
        <v>206.15688000000003</v>
      </c>
      <c r="F9" s="18"/>
      <c r="G9" s="19">
        <f aca="true" t="shared" si="7" ref="G9:G24">G4</f>
        <v>88.04</v>
      </c>
      <c r="H9" s="15"/>
      <c r="I9" s="15"/>
      <c r="J9" s="15">
        <f t="shared" si="1"/>
        <v>320.68848</v>
      </c>
      <c r="K9" s="20">
        <f t="shared" si="2"/>
        <v>0.04375373924504861</v>
      </c>
      <c r="L9" s="21">
        <f t="shared" si="3"/>
        <v>2012.1708800000001</v>
      </c>
      <c r="M9" s="22">
        <f t="shared" si="4"/>
        <v>2332.8593600000004</v>
      </c>
      <c r="N9" s="23">
        <f t="shared" si="5"/>
        <v>13.912492521509902</v>
      </c>
      <c r="O9" s="49">
        <f>L9-Φύλλο1!L9</f>
        <v>556.5948800000001</v>
      </c>
      <c r="P9" s="49">
        <f>M9-Φύλλο1!M9</f>
        <v>678.7073600000003</v>
      </c>
    </row>
    <row r="10" spans="1:16" ht="15">
      <c r="A10" s="14" t="s">
        <v>15</v>
      </c>
      <c r="B10" s="15">
        <f t="shared" si="6"/>
        <v>1908.8600000000001</v>
      </c>
      <c r="C10" s="16">
        <v>5</v>
      </c>
      <c r="D10" s="17">
        <v>12</v>
      </c>
      <c r="E10" s="15">
        <f t="shared" si="0"/>
        <v>229.0632</v>
      </c>
      <c r="F10" s="36"/>
      <c r="G10" s="37">
        <f t="shared" si="7"/>
        <v>176.08</v>
      </c>
      <c r="H10" s="15"/>
      <c r="I10" s="15"/>
      <c r="J10" s="15">
        <f t="shared" si="1"/>
        <v>356.32053333333334</v>
      </c>
      <c r="K10" s="20">
        <f t="shared" si="2"/>
        <v>0.07609323962905497</v>
      </c>
      <c r="L10" s="21">
        <f t="shared" si="3"/>
        <v>2314.0032</v>
      </c>
      <c r="M10" s="22">
        <f t="shared" si="4"/>
        <v>2670.3237333333336</v>
      </c>
      <c r="N10" s="23">
        <f t="shared" si="5"/>
        <v>13.84781352074189</v>
      </c>
      <c r="O10" s="49">
        <f>L10-Φύλλο1!L10</f>
        <v>87.2231999999999</v>
      </c>
      <c r="P10" s="49">
        <f>M10-Φύλλο1!M10</f>
        <v>222.90373333333355</v>
      </c>
    </row>
    <row r="11" spans="1:16" ht="15">
      <c r="A11" s="14" t="s">
        <v>16</v>
      </c>
      <c r="B11" s="15">
        <f t="shared" si="6"/>
        <v>2099.746</v>
      </c>
      <c r="C11" s="26">
        <v>5</v>
      </c>
      <c r="D11" s="17">
        <v>12</v>
      </c>
      <c r="E11" s="15">
        <f t="shared" si="0"/>
        <v>251.96952000000002</v>
      </c>
      <c r="F11" s="36"/>
      <c r="G11" s="37">
        <f t="shared" si="7"/>
        <v>176.08</v>
      </c>
      <c r="H11" s="15"/>
      <c r="I11" s="15"/>
      <c r="J11" s="15">
        <f t="shared" si="1"/>
        <v>391.9525866666667</v>
      </c>
      <c r="K11" s="20">
        <f t="shared" si="2"/>
        <v>0.06965753305868665</v>
      </c>
      <c r="L11" s="21">
        <f t="shared" si="3"/>
        <v>2527.79552</v>
      </c>
      <c r="M11" s="22">
        <f t="shared" si="4"/>
        <v>2919.748106666667</v>
      </c>
      <c r="N11" s="23">
        <f t="shared" si="5"/>
        <v>13.860684933882627</v>
      </c>
      <c r="O11" s="49">
        <f>L11-Φύλλο1!L11</f>
        <v>74.94151999999985</v>
      </c>
      <c r="P11" s="49">
        <f>M11-Φύλλο1!M11</f>
        <v>224.1901066666669</v>
      </c>
    </row>
    <row r="12" spans="1:16" ht="15">
      <c r="A12" s="27" t="s">
        <v>17</v>
      </c>
      <c r="B12" s="15">
        <f t="shared" si="6"/>
        <v>2481.518</v>
      </c>
      <c r="C12" s="26">
        <v>5</v>
      </c>
      <c r="D12" s="17">
        <v>12</v>
      </c>
      <c r="E12" s="15">
        <f t="shared" si="0"/>
        <v>297.78216</v>
      </c>
      <c r="F12" s="36"/>
      <c r="G12" s="37">
        <f t="shared" si="7"/>
        <v>264.12</v>
      </c>
      <c r="H12" s="15"/>
      <c r="I12" s="15"/>
      <c r="J12" s="15">
        <f t="shared" si="1"/>
        <v>463.2166933333333</v>
      </c>
      <c r="K12" s="20">
        <f t="shared" si="2"/>
        <v>0.0867839424445424</v>
      </c>
      <c r="L12" s="21">
        <f t="shared" si="3"/>
        <v>3043.42016</v>
      </c>
      <c r="M12" s="22">
        <f t="shared" si="4"/>
        <v>3506.6368533333334</v>
      </c>
      <c r="N12" s="23">
        <f t="shared" si="5"/>
        <v>13.826432115110915</v>
      </c>
      <c r="O12" s="49">
        <f>L12-Φύλλο1!L12</f>
        <v>144.05816000000004</v>
      </c>
      <c r="P12" s="49">
        <f>M12-Φύλλο1!M12</f>
        <v>320.442853333333</v>
      </c>
    </row>
    <row r="13" spans="1:16" ht="15.75" thickBot="1">
      <c r="A13" s="28" t="s">
        <v>18</v>
      </c>
      <c r="B13" s="15">
        <f t="shared" si="6"/>
        <v>2863.29</v>
      </c>
      <c r="C13" s="30">
        <v>5</v>
      </c>
      <c r="D13" s="31">
        <v>12</v>
      </c>
      <c r="E13" s="32">
        <f t="shared" si="0"/>
        <v>343.59479999999996</v>
      </c>
      <c r="F13" s="38"/>
      <c r="G13" s="39">
        <f t="shared" si="7"/>
        <v>410.86</v>
      </c>
      <c r="H13" s="32"/>
      <c r="I13" s="32"/>
      <c r="J13" s="32">
        <f t="shared" si="1"/>
        <v>534.4807999999999</v>
      </c>
      <c r="K13" s="33">
        <f t="shared" si="2"/>
        <v>0.11356798854358108</v>
      </c>
      <c r="L13" s="34">
        <f t="shared" si="3"/>
        <v>3617.7448</v>
      </c>
      <c r="M13" s="35">
        <f t="shared" si="4"/>
        <v>4152.2256</v>
      </c>
      <c r="N13" s="23">
        <f t="shared" si="5"/>
        <v>13.772864022912838</v>
      </c>
      <c r="O13" s="49">
        <f>L13-Φύλλο1!L13</f>
        <v>208.1848</v>
      </c>
      <c r="P13" s="49">
        <f>M13-Φύλλο1!M13</f>
        <v>411.7055999999998</v>
      </c>
    </row>
    <row r="14" spans="1:16" ht="15">
      <c r="A14" s="14" t="s">
        <v>14</v>
      </c>
      <c r="B14" s="15">
        <f t="shared" si="6"/>
        <v>1717.9740000000002</v>
      </c>
      <c r="C14" s="16">
        <v>15</v>
      </c>
      <c r="D14" s="17">
        <v>32</v>
      </c>
      <c r="E14" s="15">
        <f t="shared" si="0"/>
        <v>549.7516800000001</v>
      </c>
      <c r="F14" s="36"/>
      <c r="G14" s="37">
        <f t="shared" si="7"/>
        <v>88.04</v>
      </c>
      <c r="H14" s="15"/>
      <c r="I14" s="15"/>
      <c r="J14" s="15">
        <f t="shared" si="1"/>
        <v>377.9542800000001</v>
      </c>
      <c r="K14" s="20">
        <f t="shared" si="2"/>
        <v>0.03737213796238002</v>
      </c>
      <c r="L14" s="21">
        <f t="shared" si="3"/>
        <v>2355.7656800000004</v>
      </c>
      <c r="M14" s="22">
        <f t="shared" si="4"/>
        <v>2733.7199600000004</v>
      </c>
      <c r="N14" s="23">
        <f t="shared" si="5"/>
        <v>13.92525572407524</v>
      </c>
      <c r="O14" s="49">
        <f>L14-Φύλλο1!L14</f>
        <v>687.4296800000006</v>
      </c>
      <c r="P14" s="49">
        <f>M14-Φύλλο1!M14</f>
        <v>831.3479600000005</v>
      </c>
    </row>
    <row r="15" spans="1:16" ht="15">
      <c r="A15" s="14" t="s">
        <v>15</v>
      </c>
      <c r="B15" s="15">
        <f t="shared" si="6"/>
        <v>1908.8600000000001</v>
      </c>
      <c r="C15" s="26">
        <v>15</v>
      </c>
      <c r="D15" s="17">
        <v>32</v>
      </c>
      <c r="E15" s="15">
        <f t="shared" si="0"/>
        <v>610.8352</v>
      </c>
      <c r="F15" s="36"/>
      <c r="G15" s="37">
        <f t="shared" si="7"/>
        <v>176.08</v>
      </c>
      <c r="H15" s="15"/>
      <c r="I15" s="15"/>
      <c r="J15" s="15">
        <f t="shared" si="1"/>
        <v>419.9492</v>
      </c>
      <c r="K15" s="20">
        <f t="shared" si="2"/>
        <v>0.06531701901553216</v>
      </c>
      <c r="L15" s="21">
        <f t="shared" si="3"/>
        <v>2695.7752</v>
      </c>
      <c r="M15" s="22">
        <f t="shared" si="4"/>
        <v>3115.7244</v>
      </c>
      <c r="N15" s="23">
        <f t="shared" si="5"/>
        <v>13.869365961968935</v>
      </c>
      <c r="O15" s="49">
        <f>L15-Φύλλο1!L15</f>
        <v>232.59519999999975</v>
      </c>
      <c r="P15" s="49">
        <f>M15-Φύλλο1!M15</f>
        <v>392.5043999999998</v>
      </c>
    </row>
    <row r="16" spans="1:16" ht="15">
      <c r="A16" s="14" t="s">
        <v>16</v>
      </c>
      <c r="B16" s="15">
        <f t="shared" si="6"/>
        <v>2099.746</v>
      </c>
      <c r="C16" s="26">
        <v>15</v>
      </c>
      <c r="D16" s="17">
        <v>32</v>
      </c>
      <c r="E16" s="15">
        <f t="shared" si="0"/>
        <v>671.91872</v>
      </c>
      <c r="F16" s="36"/>
      <c r="G16" s="37">
        <f t="shared" si="7"/>
        <v>176.08</v>
      </c>
      <c r="H16" s="15"/>
      <c r="I16" s="15"/>
      <c r="J16" s="15">
        <f t="shared" si="1"/>
        <v>461.94412000000005</v>
      </c>
      <c r="K16" s="20">
        <f t="shared" si="2"/>
        <v>0.05973380218623545</v>
      </c>
      <c r="L16" s="21">
        <f t="shared" si="3"/>
        <v>2947.74472</v>
      </c>
      <c r="M16" s="22">
        <f t="shared" si="4"/>
        <v>3409.6888400000003</v>
      </c>
      <c r="N16" s="23">
        <f t="shared" si="5"/>
        <v>13.88053239562753</v>
      </c>
      <c r="O16" s="49">
        <f>L16-Φύλλο1!L16</f>
        <v>234.8507199999999</v>
      </c>
      <c r="P16" s="49">
        <f>M16-Φύλλο1!M16</f>
        <v>410.75084000000015</v>
      </c>
    </row>
    <row r="17" spans="1:16" ht="15">
      <c r="A17" s="27" t="s">
        <v>17</v>
      </c>
      <c r="B17" s="15">
        <f t="shared" si="6"/>
        <v>2481.518</v>
      </c>
      <c r="C17" s="26">
        <v>15</v>
      </c>
      <c r="D17" s="17">
        <v>32</v>
      </c>
      <c r="E17" s="15">
        <f t="shared" si="0"/>
        <v>794.08576</v>
      </c>
      <c r="F17" s="36"/>
      <c r="G17" s="37">
        <f t="shared" si="7"/>
        <v>264.12</v>
      </c>
      <c r="H17" s="15"/>
      <c r="I17" s="15"/>
      <c r="J17" s="15">
        <f t="shared" si="1"/>
        <v>545.93396</v>
      </c>
      <c r="K17" s="20">
        <f t="shared" si="2"/>
        <v>0.07461599206826242</v>
      </c>
      <c r="L17" s="21">
        <f t="shared" si="3"/>
        <v>3539.72376</v>
      </c>
      <c r="M17" s="22">
        <f t="shared" si="4"/>
        <v>4085.65772</v>
      </c>
      <c r="N17" s="23">
        <f t="shared" si="5"/>
        <v>13.850768015863475</v>
      </c>
      <c r="O17" s="49">
        <f>L17-Φύλλο1!L17</f>
        <v>333.04176000000007</v>
      </c>
      <c r="P17" s="49">
        <f>M17-Φύλλο1!M17</f>
        <v>540.9237199999998</v>
      </c>
    </row>
    <row r="18" spans="1:16" ht="15.75" thickBot="1">
      <c r="A18" s="28" t="s">
        <v>18</v>
      </c>
      <c r="B18" s="15">
        <f t="shared" si="6"/>
        <v>2863.29</v>
      </c>
      <c r="C18" s="30">
        <v>15</v>
      </c>
      <c r="D18" s="31">
        <v>32</v>
      </c>
      <c r="E18" s="32">
        <f t="shared" si="0"/>
        <v>916.2528</v>
      </c>
      <c r="F18" s="39"/>
      <c r="G18" s="39">
        <f t="shared" si="7"/>
        <v>410.86</v>
      </c>
      <c r="H18" s="32"/>
      <c r="I18" s="32"/>
      <c r="J18" s="32">
        <f t="shared" si="1"/>
        <v>629.9238</v>
      </c>
      <c r="K18" s="33">
        <f t="shared" si="2"/>
        <v>0.09804785353808947</v>
      </c>
      <c r="L18" s="34">
        <f t="shared" si="3"/>
        <v>4190.4028</v>
      </c>
      <c r="M18" s="35">
        <f t="shared" si="4"/>
        <v>4820.3266</v>
      </c>
      <c r="N18" s="23">
        <f t="shared" si="5"/>
        <v>13.803904292923821</v>
      </c>
      <c r="O18" s="49">
        <f>L18-Φύλλο1!L18</f>
        <v>426.24279999999953</v>
      </c>
      <c r="P18" s="49">
        <f>M18-Φύλλο1!M18</f>
        <v>666.1066000000001</v>
      </c>
    </row>
    <row r="19" spans="1:16" ht="15">
      <c r="A19" s="14" t="s">
        <v>14</v>
      </c>
      <c r="B19" s="15">
        <f t="shared" si="6"/>
        <v>1717.9740000000002</v>
      </c>
      <c r="C19" s="16">
        <v>23</v>
      </c>
      <c r="D19" s="17">
        <v>48</v>
      </c>
      <c r="E19" s="15">
        <f t="shared" si="0"/>
        <v>824.6275200000001</v>
      </c>
      <c r="F19" s="36"/>
      <c r="G19" s="37">
        <f t="shared" si="7"/>
        <v>88.04</v>
      </c>
      <c r="H19" s="15"/>
      <c r="I19" s="15"/>
      <c r="J19" s="15">
        <f t="shared" si="1"/>
        <v>423.76692</v>
      </c>
      <c r="K19" s="20">
        <f t="shared" si="2"/>
        <v>0.03346712173842675</v>
      </c>
      <c r="L19" s="21">
        <f t="shared" si="3"/>
        <v>2630.64152</v>
      </c>
      <c r="M19" s="22">
        <f t="shared" si="4"/>
        <v>3054.40844</v>
      </c>
      <c r="N19" s="23">
        <f t="shared" si="5"/>
        <v>13.933065756523147</v>
      </c>
      <c r="O19" s="49">
        <f>L19-Φύλλο1!L19</f>
        <v>792.0975200000003</v>
      </c>
      <c r="P19" s="49">
        <f>M19-Φύλλο1!M19</f>
        <v>953.4604400000003</v>
      </c>
    </row>
    <row r="20" spans="1:16" ht="15">
      <c r="A20" s="14" t="s">
        <v>15</v>
      </c>
      <c r="B20" s="15">
        <f t="shared" si="6"/>
        <v>1908.8600000000001</v>
      </c>
      <c r="C20" s="26">
        <v>23</v>
      </c>
      <c r="D20" s="17">
        <v>48</v>
      </c>
      <c r="E20" s="15">
        <f t="shared" si="0"/>
        <v>916.2528</v>
      </c>
      <c r="F20" s="36"/>
      <c r="G20" s="37">
        <f t="shared" si="7"/>
        <v>176.08</v>
      </c>
      <c r="H20" s="15"/>
      <c r="I20" s="15"/>
      <c r="J20" s="15">
        <f t="shared" si="1"/>
        <v>470.8521333333333</v>
      </c>
      <c r="K20" s="20">
        <f t="shared" si="2"/>
        <v>0.05867000613889252</v>
      </c>
      <c r="L20" s="21">
        <f t="shared" si="3"/>
        <v>3001.1928</v>
      </c>
      <c r="M20" s="22">
        <f t="shared" si="4"/>
        <v>3472.0449333333336</v>
      </c>
      <c r="N20" s="23">
        <f t="shared" si="5"/>
        <v>13.882659987722215</v>
      </c>
      <c r="O20" s="49">
        <f>L20-Φύλλο1!L20</f>
        <v>348.8927999999996</v>
      </c>
      <c r="P20" s="49">
        <f>M20-Φύλλο1!M20</f>
        <v>528.1849333333339</v>
      </c>
    </row>
    <row r="21" spans="1:16" ht="15">
      <c r="A21" s="14" t="s">
        <v>16</v>
      </c>
      <c r="B21" s="15">
        <f t="shared" si="6"/>
        <v>2099.746</v>
      </c>
      <c r="C21" s="26">
        <v>23</v>
      </c>
      <c r="D21" s="17">
        <v>48</v>
      </c>
      <c r="E21" s="15">
        <f t="shared" si="0"/>
        <v>1007.8780800000001</v>
      </c>
      <c r="F21" s="36"/>
      <c r="G21" s="37">
        <f t="shared" si="7"/>
        <v>176.08</v>
      </c>
      <c r="H21" s="15"/>
      <c r="I21" s="15"/>
      <c r="J21" s="15">
        <f t="shared" si="1"/>
        <v>517.9373466666667</v>
      </c>
      <c r="K21" s="20">
        <f t="shared" si="2"/>
        <v>0.053622371477517555</v>
      </c>
      <c r="L21" s="21">
        <f t="shared" si="3"/>
        <v>3283.7040800000004</v>
      </c>
      <c r="M21" s="22">
        <f t="shared" si="4"/>
        <v>3801.641426666667</v>
      </c>
      <c r="N21" s="23">
        <f t="shared" si="5"/>
        <v>13.892755257044964</v>
      </c>
      <c r="O21" s="49">
        <f>L21-Φύλλο1!L21</f>
        <v>362.7780800000005</v>
      </c>
      <c r="P21" s="49">
        <f>M21-Φύλλο1!M21</f>
        <v>559.9994266666672</v>
      </c>
    </row>
    <row r="22" spans="1:16" ht="15">
      <c r="A22" s="27" t="s">
        <v>17</v>
      </c>
      <c r="B22" s="15">
        <f t="shared" si="6"/>
        <v>2481.518</v>
      </c>
      <c r="C22" s="26">
        <v>23</v>
      </c>
      <c r="D22" s="17">
        <v>48</v>
      </c>
      <c r="E22" s="15">
        <f t="shared" si="0"/>
        <v>1191.12864</v>
      </c>
      <c r="F22" s="36"/>
      <c r="G22" s="37">
        <f t="shared" si="7"/>
        <v>264.12</v>
      </c>
      <c r="H22" s="15"/>
      <c r="I22" s="15"/>
      <c r="J22" s="15">
        <f t="shared" si="1"/>
        <v>612.1077733333333</v>
      </c>
      <c r="K22" s="20">
        <f t="shared" si="2"/>
        <v>0.06709059087129432</v>
      </c>
      <c r="L22" s="21">
        <f t="shared" si="3"/>
        <v>3936.76664</v>
      </c>
      <c r="M22" s="22">
        <f t="shared" si="4"/>
        <v>4548.874413333333</v>
      </c>
      <c r="N22" s="23">
        <f t="shared" si="5"/>
        <v>13.865818818257411</v>
      </c>
      <c r="O22" s="49">
        <f>L22-Φύλλο1!L22</f>
        <v>484.22863999999936</v>
      </c>
      <c r="P22" s="49">
        <f>M22-Φύλλο1!M22</f>
        <v>717.3084133333323</v>
      </c>
    </row>
    <row r="23" spans="1:16" ht="15.75" thickBot="1">
      <c r="A23" s="28" t="s">
        <v>18</v>
      </c>
      <c r="B23" s="15">
        <f t="shared" si="6"/>
        <v>2863.29</v>
      </c>
      <c r="C23" s="30">
        <v>23</v>
      </c>
      <c r="D23" s="31">
        <v>48</v>
      </c>
      <c r="E23" s="32">
        <f t="shared" si="0"/>
        <v>1374.3791999999999</v>
      </c>
      <c r="F23" s="39"/>
      <c r="G23" s="39">
        <f t="shared" si="7"/>
        <v>410.86</v>
      </c>
      <c r="H23" s="32"/>
      <c r="I23" s="32"/>
      <c r="J23" s="32">
        <f t="shared" si="1"/>
        <v>706.2782000000001</v>
      </c>
      <c r="K23" s="33">
        <f t="shared" si="2"/>
        <v>0.08838494550061125</v>
      </c>
      <c r="L23" s="34">
        <f t="shared" si="3"/>
        <v>4648.5292</v>
      </c>
      <c r="M23" s="35">
        <f t="shared" si="4"/>
        <v>5354.8074</v>
      </c>
      <c r="N23" s="23">
        <f t="shared" si="5"/>
        <v>13.823230108998779</v>
      </c>
      <c r="O23" s="49">
        <f>L23-Φύλλο1!L23</f>
        <v>600.6891999999998</v>
      </c>
      <c r="P23" s="49">
        <f>M23-Φύλλο1!M23</f>
        <v>869.6273999999994</v>
      </c>
    </row>
    <row r="24" spans="1:16" ht="15">
      <c r="A24" s="14" t="s">
        <v>14</v>
      </c>
      <c r="B24" s="15">
        <f t="shared" si="6"/>
        <v>1717.9740000000002</v>
      </c>
      <c r="C24" s="16">
        <v>29</v>
      </c>
      <c r="D24" s="17">
        <v>60</v>
      </c>
      <c r="E24" s="15">
        <f t="shared" si="0"/>
        <v>1030.7844</v>
      </c>
      <c r="F24" s="36"/>
      <c r="G24" s="37">
        <f t="shared" si="7"/>
        <v>88.04</v>
      </c>
      <c r="H24" s="15"/>
      <c r="I24" s="15"/>
      <c r="J24" s="15">
        <f t="shared" si="1"/>
        <v>458.12640000000005</v>
      </c>
      <c r="K24" s="20">
        <f t="shared" si="2"/>
        <v>0.031034986483353913</v>
      </c>
      <c r="L24" s="21">
        <f t="shared" si="3"/>
        <v>2836.7984</v>
      </c>
      <c r="M24" s="22">
        <f t="shared" si="4"/>
        <v>3294.9248000000002</v>
      </c>
      <c r="N24" s="23">
        <f t="shared" si="5"/>
        <v>13.937930027033293</v>
      </c>
      <c r="O24" s="49">
        <f>L24-Φύλλο1!L24</f>
        <v>870.5984000000003</v>
      </c>
      <c r="P24" s="49">
        <f>M24-Φύλλο1!M24</f>
        <v>1045.0448000000001</v>
      </c>
    </row>
    <row r="25" spans="1:16" ht="15">
      <c r="A25" s="14" t="s">
        <v>15</v>
      </c>
      <c r="B25" s="15">
        <f t="shared" si="6"/>
        <v>1908.8600000000001</v>
      </c>
      <c r="C25" s="26">
        <v>29</v>
      </c>
      <c r="D25" s="17">
        <v>60</v>
      </c>
      <c r="E25" s="15">
        <f t="shared" si="0"/>
        <v>1145.316</v>
      </c>
      <c r="F25" s="36"/>
      <c r="G25" s="37">
        <f>G20</f>
        <v>176.08</v>
      </c>
      <c r="H25" s="15"/>
      <c r="I25" s="15"/>
      <c r="J25" s="15">
        <f t="shared" si="1"/>
        <v>509.0293333333334</v>
      </c>
      <c r="K25" s="20">
        <f t="shared" si="2"/>
        <v>0.05450961162211292</v>
      </c>
      <c r="L25" s="21">
        <f t="shared" si="3"/>
        <v>3230.2560000000003</v>
      </c>
      <c r="M25" s="22">
        <f t="shared" si="4"/>
        <v>3739.2853333333333</v>
      </c>
      <c r="N25" s="23">
        <f t="shared" si="5"/>
        <v>13.890980776755775</v>
      </c>
      <c r="O25" s="49">
        <f>L25-Φύλλο1!L25</f>
        <v>436.11600000000044</v>
      </c>
      <c r="P25" s="49">
        <f>M25-Φύλλο1!M25</f>
        <v>629.9453333333331</v>
      </c>
    </row>
    <row r="26" spans="1:16" ht="15">
      <c r="A26" s="14" t="s">
        <v>16</v>
      </c>
      <c r="B26" s="15">
        <f t="shared" si="6"/>
        <v>2099.746</v>
      </c>
      <c r="C26" s="26">
        <v>29</v>
      </c>
      <c r="D26" s="17">
        <v>60</v>
      </c>
      <c r="E26" s="15">
        <f t="shared" si="0"/>
        <v>1259.8476</v>
      </c>
      <c r="F26" s="36"/>
      <c r="G26" s="37">
        <f>G21</f>
        <v>176.08</v>
      </c>
      <c r="H26" s="15"/>
      <c r="I26" s="15"/>
      <c r="J26" s="15">
        <f t="shared" si="1"/>
        <v>559.9322666666667</v>
      </c>
      <c r="K26" s="20">
        <f t="shared" si="2"/>
        <v>0.04980097710376886</v>
      </c>
      <c r="L26" s="21">
        <f t="shared" si="3"/>
        <v>3535.6736</v>
      </c>
      <c r="M26" s="22">
        <f t="shared" si="4"/>
        <v>4095.6058666666668</v>
      </c>
      <c r="N26" s="23">
        <f t="shared" si="5"/>
        <v>13.900398045792462</v>
      </c>
      <c r="O26" s="49">
        <f>L26-Φύλλο1!L26</f>
        <v>458.72360000000026</v>
      </c>
      <c r="P26" s="49">
        <f>M26-Φύλλο1!M26</f>
        <v>671.9358666666667</v>
      </c>
    </row>
    <row r="27" spans="1:16" ht="15">
      <c r="A27" s="27" t="s">
        <v>17</v>
      </c>
      <c r="B27" s="15">
        <f t="shared" si="6"/>
        <v>2481.518</v>
      </c>
      <c r="C27" s="26">
        <v>29</v>
      </c>
      <c r="D27" s="17">
        <v>60</v>
      </c>
      <c r="E27" s="15">
        <f t="shared" si="0"/>
        <v>1488.9108</v>
      </c>
      <c r="F27" s="36"/>
      <c r="G27" s="37">
        <f>G22</f>
        <v>264.12</v>
      </c>
      <c r="H27" s="15"/>
      <c r="I27" s="15"/>
      <c r="J27" s="15">
        <f t="shared" si="1"/>
        <v>661.7381333333334</v>
      </c>
      <c r="K27" s="20">
        <f t="shared" si="2"/>
        <v>0.0623726428657523</v>
      </c>
      <c r="L27" s="21">
        <f t="shared" si="3"/>
        <v>4234.5488000000005</v>
      </c>
      <c r="M27" s="22">
        <f t="shared" si="4"/>
        <v>4896.286933333333</v>
      </c>
      <c r="N27" s="23">
        <f t="shared" si="5"/>
        <v>13.875254714268495</v>
      </c>
      <c r="O27" s="49">
        <f>L27-Φύλλο1!L27</f>
        <v>597.6188000000002</v>
      </c>
      <c r="P27" s="49">
        <f>M27-Φύλλο1!M27</f>
        <v>849.5969333333323</v>
      </c>
    </row>
    <row r="28" spans="1:16" ht="15.75" thickBot="1">
      <c r="A28" s="28" t="s">
        <v>18</v>
      </c>
      <c r="B28" s="15">
        <f t="shared" si="6"/>
        <v>2863.29</v>
      </c>
      <c r="C28" s="30">
        <v>29</v>
      </c>
      <c r="D28" s="31">
        <v>60</v>
      </c>
      <c r="E28" s="32">
        <f t="shared" si="0"/>
        <v>1717.974</v>
      </c>
      <c r="F28" s="40"/>
      <c r="G28" s="40">
        <f>G23+117</f>
        <v>527.86</v>
      </c>
      <c r="H28" s="32"/>
      <c r="I28" s="32"/>
      <c r="J28" s="32">
        <f t="shared" si="1"/>
        <v>763.544</v>
      </c>
      <c r="K28" s="33">
        <f t="shared" si="2"/>
        <v>0.1033171244228952</v>
      </c>
      <c r="L28" s="34">
        <f t="shared" si="3"/>
        <v>5109.124</v>
      </c>
      <c r="M28" s="35">
        <f t="shared" si="4"/>
        <v>5872.668</v>
      </c>
      <c r="N28" s="41">
        <f t="shared" si="5"/>
        <v>13.79336575115421</v>
      </c>
      <c r="O28" s="49">
        <f>L28-Φύλλο1!L28</f>
        <v>614.5239999999994</v>
      </c>
      <c r="P28" s="49">
        <f>M28-Φύλλο1!M28</f>
        <v>905.268</v>
      </c>
    </row>
    <row r="31" spans="1:5" ht="15">
      <c r="A31" t="s">
        <v>30</v>
      </c>
      <c r="E31" s="51">
        <f>P17*10500*12</f>
        <v>68156388.71999997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6">
      <selection activeCell="I44" sqref="I44"/>
    </sheetView>
  </sheetViews>
  <sheetFormatPr defaultColWidth="9.140625" defaultRowHeight="15"/>
  <cols>
    <col min="1" max="1" width="12.28125" style="0" customWidth="1"/>
    <col min="5" max="5" width="13.28125" style="0" customWidth="1"/>
  </cols>
  <sheetData>
    <row r="1" ht="19.5" thickBot="1">
      <c r="A1" s="50" t="s">
        <v>28</v>
      </c>
    </row>
    <row r="2" spans="1:14" ht="16.5" thickBot="1" thickTop="1">
      <c r="A2" s="2"/>
      <c r="B2" s="3" t="s">
        <v>0</v>
      </c>
      <c r="C2" s="3"/>
      <c r="D2" s="4"/>
      <c r="E2" s="4"/>
      <c r="F2" s="44"/>
      <c r="G2" s="6"/>
      <c r="H2" s="4"/>
      <c r="I2" s="4"/>
      <c r="J2" s="4"/>
      <c r="K2" s="4"/>
      <c r="L2" s="4"/>
      <c r="M2" s="7"/>
      <c r="N2" s="5"/>
    </row>
    <row r="3" spans="1:16" ht="113.25" thickBot="1" thickTop="1">
      <c r="A3" s="8"/>
      <c r="B3" s="9" t="s">
        <v>1</v>
      </c>
      <c r="C3" s="10" t="s">
        <v>2</v>
      </c>
      <c r="D3" s="10" t="s">
        <v>3</v>
      </c>
      <c r="E3" s="10" t="s">
        <v>4</v>
      </c>
      <c r="F3" s="45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2" t="s">
        <v>12</v>
      </c>
      <c r="N3" s="13" t="s">
        <v>13</v>
      </c>
      <c r="O3" s="12" t="s">
        <v>22</v>
      </c>
      <c r="P3" s="12" t="s">
        <v>21</v>
      </c>
    </row>
    <row r="4" spans="1:16" ht="15">
      <c r="A4" s="14" t="s">
        <v>14</v>
      </c>
      <c r="B4" s="15">
        <f>B5*0.9</f>
        <v>1506.672</v>
      </c>
      <c r="C4" s="16">
        <v>0</v>
      </c>
      <c r="D4" s="17">
        <v>0</v>
      </c>
      <c r="E4" s="15">
        <f aca="true" t="shared" si="0" ref="E4:E28">B4*D4/100</f>
        <v>0</v>
      </c>
      <c r="F4" s="18">
        <v>176.08</v>
      </c>
      <c r="G4" s="19"/>
      <c r="H4" s="15"/>
      <c r="I4" s="15"/>
      <c r="J4" s="15">
        <f aca="true" t="shared" si="1" ref="J4:J28">2*(B4+E4)/12</f>
        <v>251.112</v>
      </c>
      <c r="K4" s="20">
        <f aca="true" t="shared" si="2" ref="K4:K28">SUM(F4:I4)/(B4+E4+F4+G4+H4+I4)</f>
        <v>0.1046381166089834</v>
      </c>
      <c r="L4" s="21">
        <f aca="true" t="shared" si="3" ref="L4:L28">SUM(E4:I4)+B4</f>
        <v>1682.752</v>
      </c>
      <c r="M4" s="22">
        <f aca="true" t="shared" si="4" ref="M4:M28">B4+SUM(E4:J4)</f>
        <v>1933.864</v>
      </c>
      <c r="N4" s="23">
        <f aca="true" t="shared" si="5" ref="N4:N28">J4*12/L4+12</f>
        <v>13.790723766782033</v>
      </c>
      <c r="O4" s="49">
        <f>L4-Φύλλο1!L4</f>
        <v>354.8319999999999</v>
      </c>
      <c r="P4" s="49">
        <f>M4-Φύλλο1!M4</f>
        <v>428.64400000000023</v>
      </c>
    </row>
    <row r="5" spans="1:16" ht="15">
      <c r="A5" s="14" t="s">
        <v>15</v>
      </c>
      <c r="B5" s="24">
        <f>Φύλλο1!B5+Φύλλο1!G5+Φύλλο1!H5</f>
        <v>1674.08</v>
      </c>
      <c r="C5" s="16">
        <v>0</v>
      </c>
      <c r="D5" s="17">
        <v>0</v>
      </c>
      <c r="E5" s="15">
        <f t="shared" si="0"/>
        <v>0</v>
      </c>
      <c r="F5" s="15">
        <v>410.86</v>
      </c>
      <c r="G5" s="15"/>
      <c r="H5" s="15"/>
      <c r="I5" s="15"/>
      <c r="J5" s="15">
        <f t="shared" si="1"/>
        <v>279.0133333333333</v>
      </c>
      <c r="K5" s="20">
        <f t="shared" si="2"/>
        <v>0.19706082669045633</v>
      </c>
      <c r="L5" s="21">
        <f t="shared" si="3"/>
        <v>2084.94</v>
      </c>
      <c r="M5" s="22">
        <f t="shared" si="4"/>
        <v>2363.9533333333334</v>
      </c>
      <c r="N5" s="23">
        <f t="shared" si="5"/>
        <v>13.605878346619088</v>
      </c>
      <c r="O5" s="49">
        <f>L5-Φύλλο1!L5</f>
        <v>0</v>
      </c>
      <c r="P5" s="49">
        <f>M5-Φύλλο1!M5</f>
        <v>82.01333333333332</v>
      </c>
    </row>
    <row r="6" spans="1:16" ht="15">
      <c r="A6" s="14" t="s">
        <v>16</v>
      </c>
      <c r="B6" s="25">
        <f>B5*1.1</f>
        <v>1841.488</v>
      </c>
      <c r="C6" s="26">
        <v>0</v>
      </c>
      <c r="D6" s="17">
        <v>0</v>
      </c>
      <c r="E6" s="15">
        <f t="shared" si="0"/>
        <v>0</v>
      </c>
      <c r="F6" s="15">
        <v>469.55</v>
      </c>
      <c r="G6" s="15"/>
      <c r="H6" s="15"/>
      <c r="I6" s="15"/>
      <c r="J6" s="15">
        <f t="shared" si="1"/>
        <v>306.9146666666667</v>
      </c>
      <c r="K6" s="20">
        <f t="shared" si="2"/>
        <v>0.20317710050635257</v>
      </c>
      <c r="L6" s="21">
        <f t="shared" si="3"/>
        <v>2311.038</v>
      </c>
      <c r="M6" s="22">
        <f t="shared" si="4"/>
        <v>2617.952666666667</v>
      </c>
      <c r="N6" s="23">
        <f t="shared" si="5"/>
        <v>13.593645798987295</v>
      </c>
      <c r="O6" s="49">
        <f>L6-Φύλλο1!L6</f>
        <v>14.208000000000084</v>
      </c>
      <c r="P6" s="49">
        <f>M6-Φύλλο1!M6</f>
        <v>104.42266666666728</v>
      </c>
    </row>
    <row r="7" spans="1:16" ht="15">
      <c r="A7" s="27" t="s">
        <v>17</v>
      </c>
      <c r="B7" s="25">
        <f>B5*1.3</f>
        <v>2176.304</v>
      </c>
      <c r="C7" s="26">
        <v>0</v>
      </c>
      <c r="D7" s="17">
        <v>0</v>
      </c>
      <c r="E7" s="15">
        <f t="shared" si="0"/>
        <v>0</v>
      </c>
      <c r="F7" s="15">
        <v>528.25</v>
      </c>
      <c r="G7" s="15"/>
      <c r="H7" s="15"/>
      <c r="I7" s="15"/>
      <c r="J7" s="15">
        <f t="shared" si="1"/>
        <v>362.71733333333333</v>
      </c>
      <c r="K7" s="20">
        <f t="shared" si="2"/>
        <v>0.1953187105896203</v>
      </c>
      <c r="L7" s="21">
        <f t="shared" si="3"/>
        <v>2704.554</v>
      </c>
      <c r="M7" s="22">
        <f t="shared" si="4"/>
        <v>3067.271333333333</v>
      </c>
      <c r="N7" s="23">
        <f t="shared" si="5"/>
        <v>13.60936257882076</v>
      </c>
      <c r="O7" s="49">
        <f>L7-Φύλλο1!L7</f>
        <v>-10.416000000000167</v>
      </c>
      <c r="P7" s="49">
        <f>M7-Φύλλο1!M7</f>
        <v>96.20133333333342</v>
      </c>
    </row>
    <row r="8" spans="1:16" ht="15.75" thickBot="1">
      <c r="A8" s="28" t="s">
        <v>18</v>
      </c>
      <c r="B8" s="29">
        <f>B5*1.5</f>
        <v>2511.12</v>
      </c>
      <c r="C8" s="30">
        <v>0</v>
      </c>
      <c r="D8" s="31">
        <v>0</v>
      </c>
      <c r="E8" s="32">
        <f t="shared" si="0"/>
        <v>0</v>
      </c>
      <c r="F8" s="32">
        <v>586.94</v>
      </c>
      <c r="G8" s="32"/>
      <c r="H8" s="32"/>
      <c r="I8" s="32"/>
      <c r="J8" s="32">
        <f t="shared" si="1"/>
        <v>418.52</v>
      </c>
      <c r="K8" s="33">
        <f t="shared" si="2"/>
        <v>0.1894540454348851</v>
      </c>
      <c r="L8" s="34">
        <f t="shared" si="3"/>
        <v>3098.06</v>
      </c>
      <c r="M8" s="35">
        <f t="shared" si="4"/>
        <v>3516.58</v>
      </c>
      <c r="N8" s="23">
        <f t="shared" si="5"/>
        <v>13.62109190913023</v>
      </c>
      <c r="O8" s="49">
        <f>L8-Φύλλο1!L8</f>
        <v>-98.74000000000024</v>
      </c>
      <c r="P8" s="49">
        <f>M8-Φύλλο1!M8</f>
        <v>24.279999999999745</v>
      </c>
    </row>
    <row r="9" spans="1:16" ht="15">
      <c r="A9" s="14" t="s">
        <v>14</v>
      </c>
      <c r="B9" s="15">
        <f aca="true" t="shared" si="6" ref="B9:B28">B4</f>
        <v>1506.672</v>
      </c>
      <c r="C9" s="16">
        <v>5</v>
      </c>
      <c r="D9" s="17">
        <v>12</v>
      </c>
      <c r="E9" s="15">
        <f t="shared" si="0"/>
        <v>180.80064</v>
      </c>
      <c r="F9" s="18">
        <f aca="true" t="shared" si="7" ref="F9:F24">F4</f>
        <v>176.08</v>
      </c>
      <c r="G9" s="19"/>
      <c r="H9" s="15"/>
      <c r="I9" s="15"/>
      <c r="J9" s="15">
        <f t="shared" si="1"/>
        <v>281.24544</v>
      </c>
      <c r="K9" s="20">
        <f t="shared" si="2"/>
        <v>0.09448619600034482</v>
      </c>
      <c r="L9" s="21">
        <f t="shared" si="3"/>
        <v>1863.5526399999999</v>
      </c>
      <c r="M9" s="22">
        <f t="shared" si="4"/>
        <v>2144.79808</v>
      </c>
      <c r="N9" s="23">
        <f t="shared" si="5"/>
        <v>13.81102760799931</v>
      </c>
      <c r="O9" s="49">
        <f>L9-Φύλλο1!L9</f>
        <v>407.97663999999986</v>
      </c>
      <c r="P9" s="49">
        <f>M9-Φύλλο1!M9</f>
        <v>490.64608</v>
      </c>
    </row>
    <row r="10" spans="1:16" ht="15">
      <c r="A10" s="14" t="s">
        <v>15</v>
      </c>
      <c r="B10" s="15">
        <f t="shared" si="6"/>
        <v>1674.08</v>
      </c>
      <c r="C10" s="16">
        <v>5</v>
      </c>
      <c r="D10" s="17">
        <v>12</v>
      </c>
      <c r="E10" s="15">
        <f t="shared" si="0"/>
        <v>200.8896</v>
      </c>
      <c r="F10" s="36">
        <f t="shared" si="7"/>
        <v>410.86</v>
      </c>
      <c r="G10" s="37"/>
      <c r="H10" s="15"/>
      <c r="I10" s="15"/>
      <c r="J10" s="15">
        <f t="shared" si="1"/>
        <v>312.49493333333334</v>
      </c>
      <c r="K10" s="20">
        <f t="shared" si="2"/>
        <v>0.17974218200691774</v>
      </c>
      <c r="L10" s="21">
        <f t="shared" si="3"/>
        <v>2285.8296</v>
      </c>
      <c r="M10" s="22">
        <f t="shared" si="4"/>
        <v>2598.3245333333334</v>
      </c>
      <c r="N10" s="23">
        <f t="shared" si="5"/>
        <v>13.640515635986164</v>
      </c>
      <c r="O10" s="49">
        <f>L10-Φύλλο1!L10</f>
        <v>59.04959999999983</v>
      </c>
      <c r="P10" s="49">
        <f>M10-Φύλλο1!M10</f>
        <v>150.90453333333335</v>
      </c>
    </row>
    <row r="11" spans="1:16" ht="15">
      <c r="A11" s="14" t="s">
        <v>16</v>
      </c>
      <c r="B11" s="15">
        <f t="shared" si="6"/>
        <v>1841.488</v>
      </c>
      <c r="C11" s="26">
        <v>5</v>
      </c>
      <c r="D11" s="17">
        <v>12</v>
      </c>
      <c r="E11" s="15">
        <f t="shared" si="0"/>
        <v>220.97856</v>
      </c>
      <c r="F11" s="36">
        <f t="shared" si="7"/>
        <v>469.55</v>
      </c>
      <c r="G11" s="37"/>
      <c r="H11" s="15"/>
      <c r="I11" s="15"/>
      <c r="J11" s="15">
        <f t="shared" si="1"/>
        <v>343.74442666666664</v>
      </c>
      <c r="K11" s="20">
        <f t="shared" si="2"/>
        <v>0.18544507465622578</v>
      </c>
      <c r="L11" s="21">
        <f t="shared" si="3"/>
        <v>2532.01656</v>
      </c>
      <c r="M11" s="22">
        <f t="shared" si="4"/>
        <v>2875.7609866666667</v>
      </c>
      <c r="N11" s="23">
        <f t="shared" si="5"/>
        <v>13.629109850687549</v>
      </c>
      <c r="O11" s="49">
        <f>L11-Φύλλο1!L11</f>
        <v>79.16255999999976</v>
      </c>
      <c r="P11" s="49">
        <f>M11-Φύλλο1!M11</f>
        <v>180.20298666666667</v>
      </c>
    </row>
    <row r="12" spans="1:16" ht="15">
      <c r="A12" s="27" t="s">
        <v>17</v>
      </c>
      <c r="B12" s="15">
        <f t="shared" si="6"/>
        <v>2176.304</v>
      </c>
      <c r="C12" s="26">
        <v>5</v>
      </c>
      <c r="D12" s="17">
        <v>12</v>
      </c>
      <c r="E12" s="15">
        <f t="shared" si="0"/>
        <v>261.15648</v>
      </c>
      <c r="F12" s="36">
        <f t="shared" si="7"/>
        <v>528.25</v>
      </c>
      <c r="G12" s="37"/>
      <c r="H12" s="15"/>
      <c r="I12" s="15"/>
      <c r="J12" s="15">
        <f t="shared" si="1"/>
        <v>406.24341333333336</v>
      </c>
      <c r="K12" s="20">
        <f t="shared" si="2"/>
        <v>0.17811920737455125</v>
      </c>
      <c r="L12" s="21">
        <f t="shared" si="3"/>
        <v>2965.71048</v>
      </c>
      <c r="M12" s="22">
        <f t="shared" si="4"/>
        <v>3371.9538933333333</v>
      </c>
      <c r="N12" s="23">
        <f t="shared" si="5"/>
        <v>13.643761585250898</v>
      </c>
      <c r="O12" s="49">
        <f>L12-Φύλλο1!L12</f>
        <v>66.34848000000011</v>
      </c>
      <c r="P12" s="49">
        <f>M12-Φύλλο1!M12</f>
        <v>185.7598933333329</v>
      </c>
    </row>
    <row r="13" spans="1:16" ht="15.75" thickBot="1">
      <c r="A13" s="28" t="s">
        <v>18</v>
      </c>
      <c r="B13" s="15">
        <f t="shared" si="6"/>
        <v>2511.12</v>
      </c>
      <c r="C13" s="30">
        <v>5</v>
      </c>
      <c r="D13" s="31">
        <v>12</v>
      </c>
      <c r="E13" s="32">
        <f t="shared" si="0"/>
        <v>301.33439999999996</v>
      </c>
      <c r="F13" s="38">
        <f t="shared" si="7"/>
        <v>586.94</v>
      </c>
      <c r="G13" s="39"/>
      <c r="H13" s="32"/>
      <c r="I13" s="32"/>
      <c r="J13" s="32">
        <f t="shared" si="1"/>
        <v>468.7423999999999</v>
      </c>
      <c r="K13" s="33">
        <f t="shared" si="2"/>
        <v>0.1726601655871411</v>
      </c>
      <c r="L13" s="34">
        <f t="shared" si="3"/>
        <v>3399.3944</v>
      </c>
      <c r="M13" s="35">
        <f t="shared" si="4"/>
        <v>3868.1367999999998</v>
      </c>
      <c r="N13" s="23">
        <f t="shared" si="5"/>
        <v>13.654679668825718</v>
      </c>
      <c r="O13" s="49">
        <f>L13-Φύλλο1!L13</f>
        <v>-10.165599999999813</v>
      </c>
      <c r="P13" s="49">
        <f>M13-Φύλλο1!M13</f>
        <v>127.61679999999978</v>
      </c>
    </row>
    <row r="14" spans="1:16" ht="15">
      <c r="A14" s="14" t="s">
        <v>14</v>
      </c>
      <c r="B14" s="15">
        <f t="shared" si="6"/>
        <v>1506.672</v>
      </c>
      <c r="C14" s="16">
        <v>15</v>
      </c>
      <c r="D14" s="17">
        <v>32</v>
      </c>
      <c r="E14" s="15">
        <f t="shared" si="0"/>
        <v>482.13504</v>
      </c>
      <c r="F14" s="36">
        <f t="shared" si="7"/>
        <v>176.08</v>
      </c>
      <c r="G14" s="37"/>
      <c r="H14" s="15"/>
      <c r="I14" s="15"/>
      <c r="J14" s="15">
        <f t="shared" si="1"/>
        <v>331.46784</v>
      </c>
      <c r="K14" s="20">
        <f t="shared" si="2"/>
        <v>0.08133449771125241</v>
      </c>
      <c r="L14" s="21">
        <f t="shared" si="3"/>
        <v>2164.88704</v>
      </c>
      <c r="M14" s="22">
        <f t="shared" si="4"/>
        <v>2496.35488</v>
      </c>
      <c r="N14" s="23">
        <f t="shared" si="5"/>
        <v>13.837331004577495</v>
      </c>
      <c r="O14" s="49">
        <f>L14-Φύλλο1!L14</f>
        <v>496.5510400000003</v>
      </c>
      <c r="P14" s="49">
        <f>M14-Φύλλο1!M14</f>
        <v>593.98288</v>
      </c>
    </row>
    <row r="15" spans="1:16" ht="15">
      <c r="A15" s="14" t="s">
        <v>15</v>
      </c>
      <c r="B15" s="15">
        <f t="shared" si="6"/>
        <v>1674.08</v>
      </c>
      <c r="C15" s="26">
        <v>15</v>
      </c>
      <c r="D15" s="17">
        <v>32</v>
      </c>
      <c r="E15" s="15">
        <f t="shared" si="0"/>
        <v>535.7056</v>
      </c>
      <c r="F15" s="36">
        <f t="shared" si="7"/>
        <v>410.86</v>
      </c>
      <c r="G15" s="37"/>
      <c r="H15" s="15"/>
      <c r="I15" s="15"/>
      <c r="J15" s="15">
        <f t="shared" si="1"/>
        <v>368.29760000000005</v>
      </c>
      <c r="K15" s="20">
        <f t="shared" si="2"/>
        <v>0.1567781618392048</v>
      </c>
      <c r="L15" s="21">
        <f t="shared" si="3"/>
        <v>2620.6456</v>
      </c>
      <c r="M15" s="22">
        <f t="shared" si="4"/>
        <v>2988.9431999999997</v>
      </c>
      <c r="N15" s="23">
        <f t="shared" si="5"/>
        <v>13.686443676321591</v>
      </c>
      <c r="O15" s="49">
        <f>L15-Φύλλο1!L15</f>
        <v>157.46559999999954</v>
      </c>
      <c r="P15" s="49">
        <f>M15-Φύλλο1!M15</f>
        <v>265.72319999999945</v>
      </c>
    </row>
    <row r="16" spans="1:16" ht="15">
      <c r="A16" s="14" t="s">
        <v>16</v>
      </c>
      <c r="B16" s="15">
        <f t="shared" si="6"/>
        <v>1841.488</v>
      </c>
      <c r="C16" s="26">
        <v>15</v>
      </c>
      <c r="D16" s="17">
        <v>32</v>
      </c>
      <c r="E16" s="15">
        <f t="shared" si="0"/>
        <v>589.27616</v>
      </c>
      <c r="F16" s="36">
        <f t="shared" si="7"/>
        <v>469.55</v>
      </c>
      <c r="G16" s="37"/>
      <c r="H16" s="15"/>
      <c r="I16" s="15"/>
      <c r="J16" s="15">
        <f t="shared" si="1"/>
        <v>405.12736</v>
      </c>
      <c r="K16" s="20">
        <f t="shared" si="2"/>
        <v>0.16189625471469613</v>
      </c>
      <c r="L16" s="21">
        <f t="shared" si="3"/>
        <v>2900.31416</v>
      </c>
      <c r="M16" s="22">
        <f t="shared" si="4"/>
        <v>3305.4415200000003</v>
      </c>
      <c r="N16" s="23">
        <f t="shared" si="5"/>
        <v>13.676207490570608</v>
      </c>
      <c r="O16" s="49">
        <f>L16-Φύλλο1!L16</f>
        <v>187.42015999999967</v>
      </c>
      <c r="P16" s="49">
        <f>M16-Φύλλο1!M16</f>
        <v>306.5035200000002</v>
      </c>
    </row>
    <row r="17" spans="1:16" ht="15">
      <c r="A17" s="27" t="s">
        <v>17</v>
      </c>
      <c r="B17" s="15">
        <f t="shared" si="6"/>
        <v>2176.304</v>
      </c>
      <c r="C17" s="26">
        <v>15</v>
      </c>
      <c r="D17" s="17">
        <v>32</v>
      </c>
      <c r="E17" s="15">
        <f t="shared" si="0"/>
        <v>696.41728</v>
      </c>
      <c r="F17" s="36">
        <f t="shared" si="7"/>
        <v>528.25</v>
      </c>
      <c r="G17" s="37"/>
      <c r="H17" s="15"/>
      <c r="I17" s="15"/>
      <c r="J17" s="15">
        <f t="shared" si="1"/>
        <v>478.78688000000005</v>
      </c>
      <c r="K17" s="20">
        <f t="shared" si="2"/>
        <v>0.15532327576726845</v>
      </c>
      <c r="L17" s="21">
        <f t="shared" si="3"/>
        <v>3400.97128</v>
      </c>
      <c r="M17" s="22">
        <f t="shared" si="4"/>
        <v>3879.7581600000003</v>
      </c>
      <c r="N17" s="23">
        <f t="shared" si="5"/>
        <v>13.689353448465463</v>
      </c>
      <c r="O17" s="49">
        <f>L17-Φύλλο1!L17</f>
        <v>194.28928000000042</v>
      </c>
      <c r="P17" s="49">
        <f>M17-Φύλλο1!M17</f>
        <v>335.02415999999994</v>
      </c>
    </row>
    <row r="18" spans="1:16" ht="15.75" thickBot="1">
      <c r="A18" s="28" t="s">
        <v>18</v>
      </c>
      <c r="B18" s="15">
        <f t="shared" si="6"/>
        <v>2511.12</v>
      </c>
      <c r="C18" s="30">
        <v>15</v>
      </c>
      <c r="D18" s="31">
        <v>32</v>
      </c>
      <c r="E18" s="32">
        <f t="shared" si="0"/>
        <v>803.5584</v>
      </c>
      <c r="F18" s="39">
        <f t="shared" si="7"/>
        <v>586.94</v>
      </c>
      <c r="G18" s="39"/>
      <c r="H18" s="32"/>
      <c r="I18" s="32"/>
      <c r="J18" s="32">
        <f t="shared" si="1"/>
        <v>552.4463999999999</v>
      </c>
      <c r="K18" s="33">
        <f t="shared" si="2"/>
        <v>0.1504350092259151</v>
      </c>
      <c r="L18" s="34">
        <f t="shared" si="3"/>
        <v>3901.6184</v>
      </c>
      <c r="M18" s="35">
        <f t="shared" si="4"/>
        <v>4454.0648</v>
      </c>
      <c r="N18" s="23">
        <f t="shared" si="5"/>
        <v>13.69912998154817</v>
      </c>
      <c r="O18" s="49">
        <f>L18-Φύλλο1!L18</f>
        <v>137.45839999999953</v>
      </c>
      <c r="P18" s="49">
        <f>M18-Φύλλο1!M18</f>
        <v>299.84479999999985</v>
      </c>
    </row>
    <row r="19" spans="1:16" ht="15">
      <c r="A19" s="14" t="s">
        <v>14</v>
      </c>
      <c r="B19" s="15">
        <f t="shared" si="6"/>
        <v>1506.672</v>
      </c>
      <c r="C19" s="16">
        <v>23</v>
      </c>
      <c r="D19" s="17">
        <v>48</v>
      </c>
      <c r="E19" s="15">
        <f t="shared" si="0"/>
        <v>723.20256</v>
      </c>
      <c r="F19" s="36">
        <f t="shared" si="7"/>
        <v>176.08</v>
      </c>
      <c r="G19" s="37"/>
      <c r="H19" s="15"/>
      <c r="I19" s="15"/>
      <c r="J19" s="15">
        <f t="shared" si="1"/>
        <v>371.64576000000005</v>
      </c>
      <c r="K19" s="20">
        <f t="shared" si="2"/>
        <v>0.0731850895804117</v>
      </c>
      <c r="L19" s="21">
        <f t="shared" si="3"/>
        <v>2405.95456</v>
      </c>
      <c r="M19" s="22">
        <f t="shared" si="4"/>
        <v>2777.60032</v>
      </c>
      <c r="N19" s="23">
        <f t="shared" si="5"/>
        <v>13.853629820839176</v>
      </c>
      <c r="O19" s="49">
        <f>L19-Φύλλο1!L19</f>
        <v>567.4105600000003</v>
      </c>
      <c r="P19" s="49">
        <f>M19-Φύλλο1!M19</f>
        <v>676.6523200000001</v>
      </c>
    </row>
    <row r="20" spans="1:16" ht="15">
      <c r="A20" s="14" t="s">
        <v>15</v>
      </c>
      <c r="B20" s="15">
        <f t="shared" si="6"/>
        <v>1674.08</v>
      </c>
      <c r="C20" s="26">
        <v>23</v>
      </c>
      <c r="D20" s="17">
        <v>48</v>
      </c>
      <c r="E20" s="15">
        <f t="shared" si="0"/>
        <v>803.5584</v>
      </c>
      <c r="F20" s="36">
        <f t="shared" si="7"/>
        <v>410.86</v>
      </c>
      <c r="G20" s="37"/>
      <c r="H20" s="15"/>
      <c r="I20" s="15"/>
      <c r="J20" s="15">
        <f t="shared" si="1"/>
        <v>412.9397333333333</v>
      </c>
      <c r="K20" s="20">
        <f t="shared" si="2"/>
        <v>0.14223999570157284</v>
      </c>
      <c r="L20" s="21">
        <f t="shared" si="3"/>
        <v>2888.4984</v>
      </c>
      <c r="M20" s="22">
        <f t="shared" si="4"/>
        <v>3301.438133333333</v>
      </c>
      <c r="N20" s="23">
        <f t="shared" si="5"/>
        <v>13.715520008596854</v>
      </c>
      <c r="O20" s="49">
        <f>L20-Φύλλο1!L20</f>
        <v>236.19839999999976</v>
      </c>
      <c r="P20" s="49">
        <f>M20-Φύλλο1!M20</f>
        <v>357.5781333333334</v>
      </c>
    </row>
    <row r="21" spans="1:16" ht="15">
      <c r="A21" s="14" t="s">
        <v>16</v>
      </c>
      <c r="B21" s="15">
        <f t="shared" si="6"/>
        <v>1841.488</v>
      </c>
      <c r="C21" s="26">
        <v>23</v>
      </c>
      <c r="D21" s="17">
        <v>48</v>
      </c>
      <c r="E21" s="15">
        <f t="shared" si="0"/>
        <v>883.91424</v>
      </c>
      <c r="F21" s="36">
        <f t="shared" si="7"/>
        <v>469.55</v>
      </c>
      <c r="G21" s="37"/>
      <c r="H21" s="15"/>
      <c r="I21" s="15"/>
      <c r="J21" s="15">
        <f t="shared" si="1"/>
        <v>454.23370666666665</v>
      </c>
      <c r="K21" s="20">
        <f t="shared" si="2"/>
        <v>0.14696620316302444</v>
      </c>
      <c r="L21" s="21">
        <f t="shared" si="3"/>
        <v>3194.95224</v>
      </c>
      <c r="M21" s="22">
        <f t="shared" si="4"/>
        <v>3649.1859466666665</v>
      </c>
      <c r="N21" s="23">
        <f t="shared" si="5"/>
        <v>13.706067593673952</v>
      </c>
      <c r="O21" s="49">
        <f>L21-Φύλλο1!L21</f>
        <v>274.02624000000014</v>
      </c>
      <c r="P21" s="49">
        <f>M21-Φύλλο1!M21</f>
        <v>407.54394666666667</v>
      </c>
    </row>
    <row r="22" spans="1:16" ht="15">
      <c r="A22" s="27" t="s">
        <v>17</v>
      </c>
      <c r="B22" s="15">
        <f t="shared" si="6"/>
        <v>2176.304</v>
      </c>
      <c r="C22" s="26">
        <v>23</v>
      </c>
      <c r="D22" s="17">
        <v>48</v>
      </c>
      <c r="E22" s="15">
        <f t="shared" si="0"/>
        <v>1044.62592</v>
      </c>
      <c r="F22" s="36">
        <f t="shared" si="7"/>
        <v>528.25</v>
      </c>
      <c r="G22" s="37"/>
      <c r="H22" s="15"/>
      <c r="I22" s="15"/>
      <c r="J22" s="15">
        <f t="shared" si="1"/>
        <v>536.8216533333333</v>
      </c>
      <c r="K22" s="20">
        <f t="shared" si="2"/>
        <v>0.1408974792546099</v>
      </c>
      <c r="L22" s="21">
        <f t="shared" si="3"/>
        <v>3749.17992</v>
      </c>
      <c r="M22" s="22">
        <f t="shared" si="4"/>
        <v>4286.001573333333</v>
      </c>
      <c r="N22" s="23">
        <f t="shared" si="5"/>
        <v>13.71820504149078</v>
      </c>
      <c r="O22" s="49">
        <f>L22-Φύλλο1!L22</f>
        <v>296.6419199999996</v>
      </c>
      <c r="P22" s="49">
        <f>M22-Φύλλο1!M22</f>
        <v>454.4355733333323</v>
      </c>
    </row>
    <row r="23" spans="1:16" ht="15.75" thickBot="1">
      <c r="A23" s="28" t="s">
        <v>18</v>
      </c>
      <c r="B23" s="15">
        <f t="shared" si="6"/>
        <v>2511.12</v>
      </c>
      <c r="C23" s="30">
        <v>23</v>
      </c>
      <c r="D23" s="31">
        <v>48</v>
      </c>
      <c r="E23" s="32">
        <f t="shared" si="0"/>
        <v>1205.3375999999998</v>
      </c>
      <c r="F23" s="39">
        <f t="shared" si="7"/>
        <v>586.94</v>
      </c>
      <c r="G23" s="39"/>
      <c r="H23" s="32"/>
      <c r="I23" s="32"/>
      <c r="J23" s="32">
        <f t="shared" si="1"/>
        <v>619.4096</v>
      </c>
      <c r="K23" s="33">
        <f t="shared" si="2"/>
        <v>0.13638990736063988</v>
      </c>
      <c r="L23" s="34">
        <f t="shared" si="3"/>
        <v>4303.3976</v>
      </c>
      <c r="M23" s="35">
        <f t="shared" si="4"/>
        <v>4922.807199999999</v>
      </c>
      <c r="N23" s="23">
        <f t="shared" si="5"/>
        <v>13.72722018527872</v>
      </c>
      <c r="O23" s="49">
        <f>L23-Φύλλο1!L23</f>
        <v>255.5576000000001</v>
      </c>
      <c r="P23" s="49">
        <f>M23-Φύλλο1!M23</f>
        <v>437.627199999999</v>
      </c>
    </row>
    <row r="24" spans="1:16" ht="15">
      <c r="A24" s="14" t="s">
        <v>14</v>
      </c>
      <c r="B24" s="15">
        <f t="shared" si="6"/>
        <v>1506.672</v>
      </c>
      <c r="C24" s="16">
        <v>29</v>
      </c>
      <c r="D24" s="17">
        <v>60</v>
      </c>
      <c r="E24" s="15">
        <f t="shared" si="0"/>
        <v>904.0032000000001</v>
      </c>
      <c r="F24" s="36">
        <f t="shared" si="7"/>
        <v>176.08</v>
      </c>
      <c r="G24" s="37"/>
      <c r="H24" s="15"/>
      <c r="I24" s="15"/>
      <c r="J24" s="15">
        <f t="shared" si="1"/>
        <v>401.7792</v>
      </c>
      <c r="K24" s="20">
        <f t="shared" si="2"/>
        <v>0.0680698351355397</v>
      </c>
      <c r="L24" s="21">
        <f t="shared" si="3"/>
        <v>2586.7552</v>
      </c>
      <c r="M24" s="22">
        <f t="shared" si="4"/>
        <v>2988.5344</v>
      </c>
      <c r="N24" s="23">
        <f t="shared" si="5"/>
        <v>13.86386032972892</v>
      </c>
      <c r="O24" s="49">
        <f>L24-Φύλλο1!L24</f>
        <v>620.5552000000002</v>
      </c>
      <c r="P24" s="49">
        <f>M24-Φύλλο1!M24</f>
        <v>738.6543999999999</v>
      </c>
    </row>
    <row r="25" spans="1:16" ht="15">
      <c r="A25" s="14" t="s">
        <v>15</v>
      </c>
      <c r="B25" s="15">
        <f t="shared" si="6"/>
        <v>1674.08</v>
      </c>
      <c r="C25" s="26">
        <v>29</v>
      </c>
      <c r="D25" s="17">
        <v>60</v>
      </c>
      <c r="E25" s="15">
        <f t="shared" si="0"/>
        <v>1004.4479999999999</v>
      </c>
      <c r="F25" s="36">
        <f>F20</f>
        <v>410.86</v>
      </c>
      <c r="G25" s="37"/>
      <c r="H25" s="15"/>
      <c r="I25" s="15"/>
      <c r="J25" s="15">
        <f t="shared" si="1"/>
        <v>446.4213333333333</v>
      </c>
      <c r="K25" s="20">
        <f t="shared" si="2"/>
        <v>0.1329907412082911</v>
      </c>
      <c r="L25" s="21">
        <f t="shared" si="3"/>
        <v>3089.388</v>
      </c>
      <c r="M25" s="22">
        <f t="shared" si="4"/>
        <v>3535.809333333333</v>
      </c>
      <c r="N25" s="23">
        <f t="shared" si="5"/>
        <v>13.734018517583419</v>
      </c>
      <c r="O25" s="49">
        <f>L25-Φύλλο1!L25</f>
        <v>295.24800000000005</v>
      </c>
      <c r="P25" s="49">
        <f>M25-Φύλλο1!M25</f>
        <v>426.469333333333</v>
      </c>
    </row>
    <row r="26" spans="1:16" ht="15">
      <c r="A26" s="14" t="s">
        <v>16</v>
      </c>
      <c r="B26" s="15">
        <f t="shared" si="6"/>
        <v>1841.488</v>
      </c>
      <c r="C26" s="26">
        <v>29</v>
      </c>
      <c r="D26" s="17">
        <v>60</v>
      </c>
      <c r="E26" s="15">
        <f t="shared" si="0"/>
        <v>1104.8928</v>
      </c>
      <c r="F26" s="36">
        <f>F21</f>
        <v>469.55</v>
      </c>
      <c r="G26" s="37"/>
      <c r="H26" s="15"/>
      <c r="I26" s="15"/>
      <c r="J26" s="15">
        <f t="shared" si="1"/>
        <v>491.06346666666667</v>
      </c>
      <c r="K26" s="20">
        <f t="shared" si="2"/>
        <v>0.1374588735813969</v>
      </c>
      <c r="L26" s="21">
        <f t="shared" si="3"/>
        <v>3415.9308</v>
      </c>
      <c r="M26" s="22">
        <f t="shared" si="4"/>
        <v>3906.9942666666666</v>
      </c>
      <c r="N26" s="23">
        <f t="shared" si="5"/>
        <v>13.725082252837206</v>
      </c>
      <c r="O26" s="49">
        <f>L26-Φύλλο1!L26</f>
        <v>338.9808000000003</v>
      </c>
      <c r="P26" s="49">
        <f>M26-Φύλλο1!M26</f>
        <v>483.3242666666665</v>
      </c>
    </row>
    <row r="27" spans="1:16" ht="15">
      <c r="A27" s="27" t="s">
        <v>17</v>
      </c>
      <c r="B27" s="15">
        <f t="shared" si="6"/>
        <v>2176.304</v>
      </c>
      <c r="C27" s="26">
        <v>29</v>
      </c>
      <c r="D27" s="17">
        <v>60</v>
      </c>
      <c r="E27" s="15">
        <f t="shared" si="0"/>
        <v>1305.7824</v>
      </c>
      <c r="F27" s="36">
        <f>F22</f>
        <v>528.25</v>
      </c>
      <c r="G27" s="37"/>
      <c r="H27" s="15"/>
      <c r="I27" s="15"/>
      <c r="J27" s="15">
        <f t="shared" si="1"/>
        <v>580.3477333333334</v>
      </c>
      <c r="K27" s="20">
        <f t="shared" si="2"/>
        <v>0.13172211687777613</v>
      </c>
      <c r="L27" s="21">
        <f t="shared" si="3"/>
        <v>4010.3364</v>
      </c>
      <c r="M27" s="22">
        <f t="shared" si="4"/>
        <v>4590.684133333334</v>
      </c>
      <c r="N27" s="23">
        <f t="shared" si="5"/>
        <v>13.736555766244448</v>
      </c>
      <c r="O27" s="49">
        <f>L27-Φύλλο1!L27</f>
        <v>373.40639999999985</v>
      </c>
      <c r="P27" s="49">
        <f>M27-Φύλλο1!M27</f>
        <v>543.9941333333336</v>
      </c>
    </row>
    <row r="28" spans="1:16" ht="15.75" thickBot="1">
      <c r="A28" s="28" t="s">
        <v>18</v>
      </c>
      <c r="B28" s="15">
        <f t="shared" si="6"/>
        <v>2511.12</v>
      </c>
      <c r="C28" s="30">
        <v>29</v>
      </c>
      <c r="D28" s="31">
        <v>60</v>
      </c>
      <c r="E28" s="32">
        <f t="shared" si="0"/>
        <v>1506.6719999999998</v>
      </c>
      <c r="F28" s="40">
        <f>F23+117</f>
        <v>703.94</v>
      </c>
      <c r="G28" s="40"/>
      <c r="H28" s="32"/>
      <c r="I28" s="32"/>
      <c r="J28" s="32">
        <f t="shared" si="1"/>
        <v>669.632</v>
      </c>
      <c r="K28" s="33">
        <f t="shared" si="2"/>
        <v>0.14908512384862166</v>
      </c>
      <c r="L28" s="34">
        <f t="shared" si="3"/>
        <v>4721.732</v>
      </c>
      <c r="M28" s="35">
        <f t="shared" si="4"/>
        <v>5391.364</v>
      </c>
      <c r="N28" s="41">
        <f t="shared" si="5"/>
        <v>13.701829752302757</v>
      </c>
      <c r="O28" s="49">
        <f>L28-Φύλλο1!L28</f>
        <v>227.1319999999996</v>
      </c>
      <c r="P28" s="49">
        <f>M28-Φύλλο1!M28</f>
        <v>423.96399999999994</v>
      </c>
    </row>
    <row r="31" spans="1:5" ht="15">
      <c r="A31" t="s">
        <v>30</v>
      </c>
      <c r="E31" s="51">
        <f>P17*10500*12</f>
        <v>42213044.15999999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0">
      <selection activeCell="L36" sqref="L36"/>
    </sheetView>
  </sheetViews>
  <sheetFormatPr defaultColWidth="9.140625" defaultRowHeight="15"/>
  <cols>
    <col min="1" max="1" width="14.7109375" style="0" customWidth="1"/>
    <col min="5" max="5" width="12.421875" style="0" customWidth="1"/>
  </cols>
  <sheetData>
    <row r="1" ht="19.5" thickBot="1">
      <c r="A1" s="50" t="s">
        <v>29</v>
      </c>
    </row>
    <row r="2" spans="1:14" ht="16.5" thickBot="1" thickTop="1">
      <c r="A2" s="2"/>
      <c r="B2" s="3" t="s">
        <v>0</v>
      </c>
      <c r="C2" s="3"/>
      <c r="D2" s="4"/>
      <c r="E2" s="4"/>
      <c r="F2" s="44"/>
      <c r="G2" s="6"/>
      <c r="H2" s="4"/>
      <c r="I2" s="4"/>
      <c r="J2" s="4"/>
      <c r="K2" s="4"/>
      <c r="L2" s="4"/>
      <c r="M2" s="7"/>
      <c r="N2" s="5"/>
    </row>
    <row r="3" spans="1:16" ht="113.25" thickBot="1" thickTop="1">
      <c r="A3" s="8"/>
      <c r="B3" s="9" t="s">
        <v>1</v>
      </c>
      <c r="C3" s="10" t="s">
        <v>2</v>
      </c>
      <c r="D3" s="10" t="s">
        <v>3</v>
      </c>
      <c r="E3" s="10" t="s">
        <v>4</v>
      </c>
      <c r="F3" s="45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1" t="s">
        <v>11</v>
      </c>
      <c r="M3" s="12" t="s">
        <v>12</v>
      </c>
      <c r="N3" s="13" t="s">
        <v>13</v>
      </c>
      <c r="O3" s="12" t="s">
        <v>22</v>
      </c>
      <c r="P3" s="12" t="s">
        <v>21</v>
      </c>
    </row>
    <row r="4" spans="1:16" ht="15">
      <c r="A4" s="14" t="s">
        <v>14</v>
      </c>
      <c r="B4" s="15">
        <f>B5*0.9</f>
        <v>1876.4460000000001</v>
      </c>
      <c r="C4" s="16">
        <v>0</v>
      </c>
      <c r="D4" s="17">
        <v>0</v>
      </c>
      <c r="E4" s="15">
        <f aca="true" t="shared" si="0" ref="E4:E28">B4*D4/100</f>
        <v>0</v>
      </c>
      <c r="F4" s="18"/>
      <c r="G4" s="19"/>
      <c r="H4" s="15"/>
      <c r="I4" s="15"/>
      <c r="J4" s="15">
        <f aca="true" t="shared" si="1" ref="J4:J28">2*(B4+E4)/12</f>
        <v>312.74100000000004</v>
      </c>
      <c r="K4" s="20">
        <f aca="true" t="shared" si="2" ref="K4:K28">SUM(F4:I4)/(B4+E4+F4+G4+H4+I4)</f>
        <v>0</v>
      </c>
      <c r="L4" s="21">
        <f aca="true" t="shared" si="3" ref="L4:L28">SUM(E4:I4)+B4</f>
        <v>1876.4460000000001</v>
      </c>
      <c r="M4" s="22">
        <f aca="true" t="shared" si="4" ref="M4:M28">B4+SUM(E4:J4)</f>
        <v>2189.1870000000004</v>
      </c>
      <c r="N4" s="23">
        <f aca="true" t="shared" si="5" ref="N4:N28">J4*12/L4+12</f>
        <v>14</v>
      </c>
      <c r="O4" s="49">
        <f>L4-Φύλλο1!L4</f>
        <v>548.5260000000001</v>
      </c>
      <c r="P4" s="49">
        <f>M4-Φύλλο1!M4</f>
        <v>683.9670000000006</v>
      </c>
    </row>
    <row r="5" spans="1:16" ht="15">
      <c r="A5" s="14" t="s">
        <v>15</v>
      </c>
      <c r="B5" s="24">
        <f>Φύλλο1!B5+Φύλλο1!F5+Φύλλο1!G5+Φύλλο1!H5</f>
        <v>2084.94</v>
      </c>
      <c r="C5" s="16">
        <v>0</v>
      </c>
      <c r="D5" s="17">
        <v>0</v>
      </c>
      <c r="E5" s="15">
        <f t="shared" si="0"/>
        <v>0</v>
      </c>
      <c r="F5" s="15"/>
      <c r="G5" s="15"/>
      <c r="H5" s="15"/>
      <c r="I5" s="15"/>
      <c r="J5" s="15">
        <f t="shared" si="1"/>
        <v>347.49</v>
      </c>
      <c r="K5" s="20">
        <f t="shared" si="2"/>
        <v>0</v>
      </c>
      <c r="L5" s="21">
        <f t="shared" si="3"/>
        <v>2084.94</v>
      </c>
      <c r="M5" s="22">
        <f t="shared" si="4"/>
        <v>2432.4300000000003</v>
      </c>
      <c r="N5" s="23">
        <f t="shared" si="5"/>
        <v>14</v>
      </c>
      <c r="O5" s="49">
        <f>L5-Φύλλο1!L5</f>
        <v>0</v>
      </c>
      <c r="P5" s="49">
        <f>M5-Φύλλο1!M5</f>
        <v>150.49000000000024</v>
      </c>
    </row>
    <row r="6" spans="1:16" ht="15">
      <c r="A6" s="14" t="s">
        <v>16</v>
      </c>
      <c r="B6" s="25">
        <f>B5*1.1</f>
        <v>2293.434</v>
      </c>
      <c r="C6" s="26">
        <v>0</v>
      </c>
      <c r="D6" s="17">
        <v>0</v>
      </c>
      <c r="E6" s="15">
        <f t="shared" si="0"/>
        <v>0</v>
      </c>
      <c r="F6" s="15"/>
      <c r="G6" s="15"/>
      <c r="H6" s="15"/>
      <c r="I6" s="15"/>
      <c r="J6" s="15">
        <f t="shared" si="1"/>
        <v>382.23900000000003</v>
      </c>
      <c r="K6" s="20">
        <f t="shared" si="2"/>
        <v>0</v>
      </c>
      <c r="L6" s="21">
        <f t="shared" si="3"/>
        <v>2293.434</v>
      </c>
      <c r="M6" s="22">
        <f t="shared" si="4"/>
        <v>2675.6730000000002</v>
      </c>
      <c r="N6" s="23">
        <f t="shared" si="5"/>
        <v>14</v>
      </c>
      <c r="O6" s="49">
        <f>L6-Φύλλο1!L6</f>
        <v>-3.395999999999731</v>
      </c>
      <c r="P6" s="49">
        <f>M6-Φύλλο1!M6</f>
        <v>162.14300000000048</v>
      </c>
    </row>
    <row r="7" spans="1:16" ht="15">
      <c r="A7" s="27" t="s">
        <v>17</v>
      </c>
      <c r="B7" s="25">
        <f>B5*1.3</f>
        <v>2710.422</v>
      </c>
      <c r="C7" s="26">
        <v>0</v>
      </c>
      <c r="D7" s="17">
        <v>0</v>
      </c>
      <c r="E7" s="15">
        <f t="shared" si="0"/>
        <v>0</v>
      </c>
      <c r="F7" s="15"/>
      <c r="G7" s="15"/>
      <c r="H7" s="15"/>
      <c r="I7" s="15"/>
      <c r="J7" s="15">
        <f t="shared" si="1"/>
        <v>451.737</v>
      </c>
      <c r="K7" s="20">
        <f t="shared" si="2"/>
        <v>0</v>
      </c>
      <c r="L7" s="21">
        <f t="shared" si="3"/>
        <v>2710.422</v>
      </c>
      <c r="M7" s="22">
        <f t="shared" si="4"/>
        <v>3162.159</v>
      </c>
      <c r="N7" s="23">
        <f t="shared" si="5"/>
        <v>14</v>
      </c>
      <c r="O7" s="49">
        <f>L7-Φύλλο1!L7</f>
        <v>-4.548000000000229</v>
      </c>
      <c r="P7" s="49">
        <f>M7-Φύλλο1!M7</f>
        <v>191.0890000000004</v>
      </c>
    </row>
    <row r="8" spans="1:16" ht="15.75" thickBot="1">
      <c r="A8" s="28" t="s">
        <v>18</v>
      </c>
      <c r="B8" s="29">
        <f>B5*1.5</f>
        <v>3127.41</v>
      </c>
      <c r="C8" s="30">
        <v>0</v>
      </c>
      <c r="D8" s="31">
        <v>0</v>
      </c>
      <c r="E8" s="32">
        <f t="shared" si="0"/>
        <v>0</v>
      </c>
      <c r="F8" s="32"/>
      <c r="G8" s="32"/>
      <c r="H8" s="32"/>
      <c r="I8" s="32"/>
      <c r="J8" s="32">
        <f t="shared" si="1"/>
        <v>521.235</v>
      </c>
      <c r="K8" s="33">
        <f t="shared" si="2"/>
        <v>0</v>
      </c>
      <c r="L8" s="34">
        <f t="shared" si="3"/>
        <v>3127.41</v>
      </c>
      <c r="M8" s="35">
        <f t="shared" si="4"/>
        <v>3648.645</v>
      </c>
      <c r="N8" s="23">
        <f t="shared" si="5"/>
        <v>14</v>
      </c>
      <c r="O8" s="49">
        <f>L8-Φύλλο1!L8</f>
        <v>-69.39000000000033</v>
      </c>
      <c r="P8" s="49">
        <f>M8-Φύλλο1!M8</f>
        <v>156.3449999999998</v>
      </c>
    </row>
    <row r="9" spans="1:16" ht="15">
      <c r="A9" s="14" t="s">
        <v>14</v>
      </c>
      <c r="B9" s="15">
        <f aca="true" t="shared" si="6" ref="B9:B28">B4</f>
        <v>1876.4460000000001</v>
      </c>
      <c r="C9" s="16">
        <v>5</v>
      </c>
      <c r="D9" s="17">
        <v>12</v>
      </c>
      <c r="E9" s="15">
        <f t="shared" si="0"/>
        <v>225.17352000000002</v>
      </c>
      <c r="F9" s="18"/>
      <c r="G9" s="19"/>
      <c r="H9" s="15"/>
      <c r="I9" s="15"/>
      <c r="J9" s="15">
        <f t="shared" si="1"/>
        <v>350.26992</v>
      </c>
      <c r="K9" s="20">
        <f t="shared" si="2"/>
        <v>0</v>
      </c>
      <c r="L9" s="21">
        <f t="shared" si="3"/>
        <v>2101.61952</v>
      </c>
      <c r="M9" s="22">
        <f t="shared" si="4"/>
        <v>2451.88944</v>
      </c>
      <c r="N9" s="23">
        <f t="shared" si="5"/>
        <v>14</v>
      </c>
      <c r="O9" s="49">
        <f>L9-Φύλλο1!L9</f>
        <v>646.0435200000002</v>
      </c>
      <c r="P9" s="49">
        <f>M9-Φύλλο1!M9</f>
        <v>797.7374399999999</v>
      </c>
    </row>
    <row r="10" spans="1:16" ht="15">
      <c r="A10" s="14" t="s">
        <v>15</v>
      </c>
      <c r="B10" s="15">
        <f t="shared" si="6"/>
        <v>2084.94</v>
      </c>
      <c r="C10" s="16">
        <v>5</v>
      </c>
      <c r="D10" s="17">
        <v>12</v>
      </c>
      <c r="E10" s="15">
        <f t="shared" si="0"/>
        <v>250.19279999999998</v>
      </c>
      <c r="F10" s="36"/>
      <c r="G10" s="37"/>
      <c r="H10" s="15"/>
      <c r="I10" s="15"/>
      <c r="J10" s="15">
        <f t="shared" si="1"/>
        <v>389.18879999999996</v>
      </c>
      <c r="K10" s="20">
        <f t="shared" si="2"/>
        <v>0</v>
      </c>
      <c r="L10" s="21">
        <f t="shared" si="3"/>
        <v>2335.1328</v>
      </c>
      <c r="M10" s="22">
        <f t="shared" si="4"/>
        <v>2724.3216</v>
      </c>
      <c r="N10" s="23">
        <f t="shared" si="5"/>
        <v>14</v>
      </c>
      <c r="O10" s="49">
        <f>L10-Φύλλο1!L10</f>
        <v>108.35279999999966</v>
      </c>
      <c r="P10" s="49">
        <f>M10-Φύλλο1!M10</f>
        <v>276.90160000000014</v>
      </c>
    </row>
    <row r="11" spans="1:16" ht="15">
      <c r="A11" s="14" t="s">
        <v>16</v>
      </c>
      <c r="B11" s="15">
        <f t="shared" si="6"/>
        <v>2293.434</v>
      </c>
      <c r="C11" s="26">
        <v>5</v>
      </c>
      <c r="D11" s="17">
        <v>12</v>
      </c>
      <c r="E11" s="15">
        <f t="shared" si="0"/>
        <v>275.21208</v>
      </c>
      <c r="F11" s="36"/>
      <c r="G11" s="37"/>
      <c r="H11" s="15"/>
      <c r="I11" s="15"/>
      <c r="J11" s="15">
        <f t="shared" si="1"/>
        <v>428.1076800000001</v>
      </c>
      <c r="K11" s="20">
        <f t="shared" si="2"/>
        <v>0</v>
      </c>
      <c r="L11" s="21">
        <f t="shared" si="3"/>
        <v>2568.6460800000004</v>
      </c>
      <c r="M11" s="22">
        <f t="shared" si="4"/>
        <v>2996.7537600000005</v>
      </c>
      <c r="N11" s="23">
        <f t="shared" si="5"/>
        <v>14</v>
      </c>
      <c r="O11" s="49">
        <f>L11-Φύλλο1!L11</f>
        <v>115.79208000000017</v>
      </c>
      <c r="P11" s="49">
        <f>M11-Φύλλο1!M11</f>
        <v>301.1957600000005</v>
      </c>
    </row>
    <row r="12" spans="1:16" ht="15">
      <c r="A12" s="27" t="s">
        <v>17</v>
      </c>
      <c r="B12" s="15">
        <f t="shared" si="6"/>
        <v>2710.422</v>
      </c>
      <c r="C12" s="26">
        <v>5</v>
      </c>
      <c r="D12" s="17">
        <v>12</v>
      </c>
      <c r="E12" s="15">
        <f t="shared" si="0"/>
        <v>325.25064</v>
      </c>
      <c r="F12" s="36"/>
      <c r="G12" s="37"/>
      <c r="H12" s="15"/>
      <c r="I12" s="15"/>
      <c r="J12" s="15">
        <f t="shared" si="1"/>
        <v>505.94543999999996</v>
      </c>
      <c r="K12" s="20">
        <f t="shared" si="2"/>
        <v>0</v>
      </c>
      <c r="L12" s="21">
        <f t="shared" si="3"/>
        <v>3035.67264</v>
      </c>
      <c r="M12" s="22">
        <f t="shared" si="4"/>
        <v>3541.61808</v>
      </c>
      <c r="N12" s="23">
        <f t="shared" si="5"/>
        <v>14</v>
      </c>
      <c r="O12" s="49">
        <f>L12-Φύλλο1!L12</f>
        <v>136.3106399999997</v>
      </c>
      <c r="P12" s="49">
        <f>M12-Φύλλο1!M12</f>
        <v>355.4240799999998</v>
      </c>
    </row>
    <row r="13" spans="1:16" ht="15.75" thickBot="1">
      <c r="A13" s="28" t="s">
        <v>18</v>
      </c>
      <c r="B13" s="15">
        <f t="shared" si="6"/>
        <v>3127.41</v>
      </c>
      <c r="C13" s="30">
        <v>5</v>
      </c>
      <c r="D13" s="31">
        <v>12</v>
      </c>
      <c r="E13" s="32">
        <f t="shared" si="0"/>
        <v>375.2892</v>
      </c>
      <c r="F13" s="38"/>
      <c r="G13" s="39"/>
      <c r="H13" s="32"/>
      <c r="I13" s="32"/>
      <c r="J13" s="32">
        <f t="shared" si="1"/>
        <v>583.7832</v>
      </c>
      <c r="K13" s="33">
        <f t="shared" si="2"/>
        <v>0</v>
      </c>
      <c r="L13" s="34">
        <f t="shared" si="3"/>
        <v>3502.6992</v>
      </c>
      <c r="M13" s="35">
        <f t="shared" si="4"/>
        <v>4086.4824</v>
      </c>
      <c r="N13" s="23">
        <f t="shared" si="5"/>
        <v>14</v>
      </c>
      <c r="O13" s="49">
        <f>L13-Φύλλο1!L13</f>
        <v>93.13920000000007</v>
      </c>
      <c r="P13" s="49">
        <f>M13-Φύλλο1!M13</f>
        <v>345.9623999999999</v>
      </c>
    </row>
    <row r="14" spans="1:16" ht="15">
      <c r="A14" s="14" t="s">
        <v>14</v>
      </c>
      <c r="B14" s="15">
        <f t="shared" si="6"/>
        <v>1876.4460000000001</v>
      </c>
      <c r="C14" s="16">
        <v>15</v>
      </c>
      <c r="D14" s="17">
        <v>32</v>
      </c>
      <c r="E14" s="15">
        <f t="shared" si="0"/>
        <v>600.46272</v>
      </c>
      <c r="F14" s="36"/>
      <c r="G14" s="37"/>
      <c r="H14" s="15"/>
      <c r="I14" s="15"/>
      <c r="J14" s="15">
        <f t="shared" si="1"/>
        <v>412.8181200000001</v>
      </c>
      <c r="K14" s="20">
        <f t="shared" si="2"/>
        <v>0</v>
      </c>
      <c r="L14" s="21">
        <f t="shared" si="3"/>
        <v>2476.9087200000004</v>
      </c>
      <c r="M14" s="22">
        <f t="shared" si="4"/>
        <v>2889.7268400000003</v>
      </c>
      <c r="N14" s="23">
        <f t="shared" si="5"/>
        <v>14</v>
      </c>
      <c r="O14" s="49">
        <f>L14-Φύλλο1!L14</f>
        <v>808.5727200000006</v>
      </c>
      <c r="P14" s="49">
        <f>M14-Φύλλο1!M14</f>
        <v>987.3548400000004</v>
      </c>
    </row>
    <row r="15" spans="1:16" ht="15">
      <c r="A15" s="14" t="s">
        <v>15</v>
      </c>
      <c r="B15" s="15">
        <f t="shared" si="6"/>
        <v>2084.94</v>
      </c>
      <c r="C15" s="26">
        <v>15</v>
      </c>
      <c r="D15" s="17">
        <v>32</v>
      </c>
      <c r="E15" s="15">
        <f t="shared" si="0"/>
        <v>667.1808</v>
      </c>
      <c r="F15" s="36"/>
      <c r="G15" s="37"/>
      <c r="H15" s="15"/>
      <c r="I15" s="15"/>
      <c r="J15" s="15">
        <f t="shared" si="1"/>
        <v>458.6868</v>
      </c>
      <c r="K15" s="20">
        <f t="shared" si="2"/>
        <v>0</v>
      </c>
      <c r="L15" s="21">
        <f t="shared" si="3"/>
        <v>2752.1208</v>
      </c>
      <c r="M15" s="22">
        <f t="shared" si="4"/>
        <v>3210.8076</v>
      </c>
      <c r="N15" s="23">
        <f t="shared" si="5"/>
        <v>14</v>
      </c>
      <c r="O15" s="49">
        <f>L15-Φύλλο1!L15</f>
        <v>288.94079999999985</v>
      </c>
      <c r="P15" s="49">
        <f>M15-Φύλλο1!M15</f>
        <v>487.58759999999984</v>
      </c>
    </row>
    <row r="16" spans="1:16" ht="15">
      <c r="A16" s="14" t="s">
        <v>16</v>
      </c>
      <c r="B16" s="15">
        <f t="shared" si="6"/>
        <v>2293.434</v>
      </c>
      <c r="C16" s="26">
        <v>15</v>
      </c>
      <c r="D16" s="17">
        <v>32</v>
      </c>
      <c r="E16" s="15">
        <f t="shared" si="0"/>
        <v>733.8988800000001</v>
      </c>
      <c r="F16" s="36"/>
      <c r="G16" s="37"/>
      <c r="H16" s="15"/>
      <c r="I16" s="15"/>
      <c r="J16" s="15">
        <f t="shared" si="1"/>
        <v>504.55548000000005</v>
      </c>
      <c r="K16" s="20">
        <f t="shared" si="2"/>
        <v>0</v>
      </c>
      <c r="L16" s="21">
        <f t="shared" si="3"/>
        <v>3027.3328800000004</v>
      </c>
      <c r="M16" s="22">
        <f t="shared" si="4"/>
        <v>3531.8883600000004</v>
      </c>
      <c r="N16" s="23">
        <f t="shared" si="5"/>
        <v>14</v>
      </c>
      <c r="O16" s="49">
        <f>L16-Φύλλο1!L16</f>
        <v>314.43888000000015</v>
      </c>
      <c r="P16" s="49">
        <f>M16-Φύλλο1!M16</f>
        <v>532.9503600000003</v>
      </c>
    </row>
    <row r="17" spans="1:16" ht="15">
      <c r="A17" s="27" t="s">
        <v>17</v>
      </c>
      <c r="B17" s="15">
        <f t="shared" si="6"/>
        <v>2710.422</v>
      </c>
      <c r="C17" s="26">
        <v>15</v>
      </c>
      <c r="D17" s="17">
        <v>32</v>
      </c>
      <c r="E17" s="15">
        <f t="shared" si="0"/>
        <v>867.33504</v>
      </c>
      <c r="F17" s="36"/>
      <c r="G17" s="37"/>
      <c r="H17" s="15"/>
      <c r="I17" s="15"/>
      <c r="J17" s="15">
        <f t="shared" si="1"/>
        <v>596.29284</v>
      </c>
      <c r="K17" s="20">
        <f t="shared" si="2"/>
        <v>0</v>
      </c>
      <c r="L17" s="21">
        <f t="shared" si="3"/>
        <v>3577.75704</v>
      </c>
      <c r="M17" s="22">
        <f t="shared" si="4"/>
        <v>4174.0498800000005</v>
      </c>
      <c r="N17" s="23">
        <f t="shared" si="5"/>
        <v>14</v>
      </c>
      <c r="O17" s="49">
        <f>L17-Φύλλο1!L17</f>
        <v>371.0750400000002</v>
      </c>
      <c r="P17" s="49">
        <f>M17-Φύλλο1!M17</f>
        <v>629.3158800000001</v>
      </c>
    </row>
    <row r="18" spans="1:16" ht="15.75" thickBot="1">
      <c r="A18" s="28" t="s">
        <v>18</v>
      </c>
      <c r="B18" s="15">
        <f t="shared" si="6"/>
        <v>3127.41</v>
      </c>
      <c r="C18" s="30">
        <v>15</v>
      </c>
      <c r="D18" s="31">
        <v>32</v>
      </c>
      <c r="E18" s="32">
        <f t="shared" si="0"/>
        <v>1000.7711999999999</v>
      </c>
      <c r="F18" s="39"/>
      <c r="G18" s="39"/>
      <c r="H18" s="32"/>
      <c r="I18" s="32"/>
      <c r="J18" s="32">
        <f t="shared" si="1"/>
        <v>688.0302</v>
      </c>
      <c r="K18" s="33">
        <f t="shared" si="2"/>
        <v>0</v>
      </c>
      <c r="L18" s="34">
        <f t="shared" si="3"/>
        <v>4128.1812</v>
      </c>
      <c r="M18" s="35">
        <f t="shared" si="4"/>
        <v>4816.2114</v>
      </c>
      <c r="N18" s="23">
        <f t="shared" si="5"/>
        <v>14</v>
      </c>
      <c r="O18" s="49">
        <f>L18-Φύλλο1!L18</f>
        <v>364.0211999999997</v>
      </c>
      <c r="P18" s="49">
        <f>M18-Φύλλο1!M18</f>
        <v>661.9913999999999</v>
      </c>
    </row>
    <row r="19" spans="1:16" ht="15">
      <c r="A19" s="14" t="s">
        <v>14</v>
      </c>
      <c r="B19" s="15">
        <f t="shared" si="6"/>
        <v>1876.4460000000001</v>
      </c>
      <c r="C19" s="16">
        <v>23</v>
      </c>
      <c r="D19" s="17">
        <v>48</v>
      </c>
      <c r="E19" s="15">
        <f t="shared" si="0"/>
        <v>900.6940800000001</v>
      </c>
      <c r="F19" s="36"/>
      <c r="G19" s="37"/>
      <c r="H19" s="15"/>
      <c r="I19" s="15"/>
      <c r="J19" s="15">
        <f t="shared" si="1"/>
        <v>462.85668000000004</v>
      </c>
      <c r="K19" s="20">
        <f t="shared" si="2"/>
        <v>0</v>
      </c>
      <c r="L19" s="21">
        <f t="shared" si="3"/>
        <v>2777.14008</v>
      </c>
      <c r="M19" s="22">
        <f t="shared" si="4"/>
        <v>3239.99676</v>
      </c>
      <c r="N19" s="23">
        <f t="shared" si="5"/>
        <v>14</v>
      </c>
      <c r="O19" s="49">
        <f>L19-Φύλλο1!L19</f>
        <v>938.5960800000003</v>
      </c>
      <c r="P19" s="49">
        <f>M19-Φύλλο1!M19</f>
        <v>1139.0487600000001</v>
      </c>
    </row>
    <row r="20" spans="1:16" ht="15">
      <c r="A20" s="14" t="s">
        <v>15</v>
      </c>
      <c r="B20" s="15">
        <f t="shared" si="6"/>
        <v>2084.94</v>
      </c>
      <c r="C20" s="26">
        <v>23</v>
      </c>
      <c r="D20" s="17">
        <v>48</v>
      </c>
      <c r="E20" s="15">
        <f t="shared" si="0"/>
        <v>1000.7711999999999</v>
      </c>
      <c r="F20" s="36"/>
      <c r="G20" s="37"/>
      <c r="H20" s="15"/>
      <c r="I20" s="15"/>
      <c r="J20" s="15">
        <f t="shared" si="1"/>
        <v>514.2851999999999</v>
      </c>
      <c r="K20" s="20">
        <f t="shared" si="2"/>
        <v>0</v>
      </c>
      <c r="L20" s="21">
        <f t="shared" si="3"/>
        <v>3085.7111999999997</v>
      </c>
      <c r="M20" s="22">
        <f t="shared" si="4"/>
        <v>3599.9964</v>
      </c>
      <c r="N20" s="23">
        <f t="shared" si="5"/>
        <v>14</v>
      </c>
      <c r="O20" s="49">
        <f>L20-Φύλλο1!L20</f>
        <v>433.41119999999955</v>
      </c>
      <c r="P20" s="49">
        <f>M20-Φύλλο1!M20</f>
        <v>656.1364000000003</v>
      </c>
    </row>
    <row r="21" spans="1:16" ht="15">
      <c r="A21" s="14" t="s">
        <v>16</v>
      </c>
      <c r="B21" s="15">
        <f t="shared" si="6"/>
        <v>2293.434</v>
      </c>
      <c r="C21" s="26">
        <v>23</v>
      </c>
      <c r="D21" s="17">
        <v>48</v>
      </c>
      <c r="E21" s="15">
        <f t="shared" si="0"/>
        <v>1100.84832</v>
      </c>
      <c r="F21" s="36"/>
      <c r="G21" s="37"/>
      <c r="H21" s="15"/>
      <c r="I21" s="15"/>
      <c r="J21" s="15">
        <f t="shared" si="1"/>
        <v>565.7137200000001</v>
      </c>
      <c r="K21" s="20">
        <f t="shared" si="2"/>
        <v>0</v>
      </c>
      <c r="L21" s="21">
        <f t="shared" si="3"/>
        <v>3394.2823200000003</v>
      </c>
      <c r="M21" s="22">
        <f t="shared" si="4"/>
        <v>3959.9960400000004</v>
      </c>
      <c r="N21" s="23">
        <f t="shared" si="5"/>
        <v>14</v>
      </c>
      <c r="O21" s="49">
        <f>L21-Φύλλο1!L21</f>
        <v>473.3563200000003</v>
      </c>
      <c r="P21" s="49">
        <f>M21-Φύλλο1!M21</f>
        <v>718.3540400000006</v>
      </c>
    </row>
    <row r="22" spans="1:16" ht="15">
      <c r="A22" s="27" t="s">
        <v>17</v>
      </c>
      <c r="B22" s="15">
        <f t="shared" si="6"/>
        <v>2710.422</v>
      </c>
      <c r="C22" s="26">
        <v>23</v>
      </c>
      <c r="D22" s="17">
        <v>48</v>
      </c>
      <c r="E22" s="15">
        <f t="shared" si="0"/>
        <v>1301.00256</v>
      </c>
      <c r="F22" s="36"/>
      <c r="G22" s="37"/>
      <c r="H22" s="15"/>
      <c r="I22" s="15"/>
      <c r="J22" s="15">
        <f t="shared" si="1"/>
        <v>668.57076</v>
      </c>
      <c r="K22" s="20">
        <f t="shared" si="2"/>
        <v>0</v>
      </c>
      <c r="L22" s="21">
        <f t="shared" si="3"/>
        <v>4011.42456</v>
      </c>
      <c r="M22" s="22">
        <f t="shared" si="4"/>
        <v>4679.99532</v>
      </c>
      <c r="N22" s="23">
        <f t="shared" si="5"/>
        <v>14</v>
      </c>
      <c r="O22" s="49">
        <f>L22-Φύλλο1!L22</f>
        <v>558.8865599999995</v>
      </c>
      <c r="P22" s="49">
        <f>M22-Φύλλο1!M22</f>
        <v>848.4293199999993</v>
      </c>
    </row>
    <row r="23" spans="1:16" ht="15.75" thickBot="1">
      <c r="A23" s="28" t="s">
        <v>18</v>
      </c>
      <c r="B23" s="15">
        <f t="shared" si="6"/>
        <v>3127.41</v>
      </c>
      <c r="C23" s="30">
        <v>23</v>
      </c>
      <c r="D23" s="31">
        <v>48</v>
      </c>
      <c r="E23" s="32">
        <f t="shared" si="0"/>
        <v>1501.1568</v>
      </c>
      <c r="F23" s="39"/>
      <c r="G23" s="39"/>
      <c r="H23" s="32"/>
      <c r="I23" s="32"/>
      <c r="J23" s="32">
        <f t="shared" si="1"/>
        <v>771.4277999999999</v>
      </c>
      <c r="K23" s="33">
        <f t="shared" si="2"/>
        <v>0</v>
      </c>
      <c r="L23" s="34">
        <f t="shared" si="3"/>
        <v>4628.5668</v>
      </c>
      <c r="M23" s="35">
        <f t="shared" si="4"/>
        <v>5399.9946</v>
      </c>
      <c r="N23" s="23">
        <f t="shared" si="5"/>
        <v>14</v>
      </c>
      <c r="O23" s="49">
        <f>L23-Φύλλο1!L23</f>
        <v>580.7267999999995</v>
      </c>
      <c r="P23" s="49">
        <f>M23-Φύλλο1!M23</f>
        <v>914.8145999999997</v>
      </c>
    </row>
    <row r="24" spans="1:16" ht="15">
      <c r="A24" s="14" t="s">
        <v>14</v>
      </c>
      <c r="B24" s="15">
        <f t="shared" si="6"/>
        <v>1876.4460000000001</v>
      </c>
      <c r="C24" s="16">
        <v>29</v>
      </c>
      <c r="D24" s="17">
        <v>60</v>
      </c>
      <c r="E24" s="15">
        <f t="shared" si="0"/>
        <v>1125.8676</v>
      </c>
      <c r="F24" s="36"/>
      <c r="G24" s="37"/>
      <c r="H24" s="15"/>
      <c r="I24" s="15"/>
      <c r="J24" s="15">
        <f t="shared" si="1"/>
        <v>500.38560000000007</v>
      </c>
      <c r="K24" s="20">
        <f t="shared" si="2"/>
        <v>0</v>
      </c>
      <c r="L24" s="21">
        <f t="shared" si="3"/>
        <v>3002.3136000000004</v>
      </c>
      <c r="M24" s="22">
        <f t="shared" si="4"/>
        <v>3502.6992</v>
      </c>
      <c r="N24" s="23">
        <f t="shared" si="5"/>
        <v>14</v>
      </c>
      <c r="O24" s="49">
        <f>L24-Φύλλο1!L24</f>
        <v>1036.1136000000006</v>
      </c>
      <c r="P24" s="49">
        <f>M24-Φύλλο1!M24</f>
        <v>1252.8192</v>
      </c>
    </row>
    <row r="25" spans="1:16" ht="15">
      <c r="A25" s="14" t="s">
        <v>15</v>
      </c>
      <c r="B25" s="15">
        <f t="shared" si="6"/>
        <v>2084.94</v>
      </c>
      <c r="C25" s="26">
        <v>29</v>
      </c>
      <c r="D25" s="17">
        <v>60</v>
      </c>
      <c r="E25" s="15">
        <f t="shared" si="0"/>
        <v>1250.9640000000002</v>
      </c>
      <c r="F25" s="36"/>
      <c r="G25" s="37"/>
      <c r="H25" s="15"/>
      <c r="I25" s="15"/>
      <c r="J25" s="15">
        <f t="shared" si="1"/>
        <v>555.984</v>
      </c>
      <c r="K25" s="20">
        <f t="shared" si="2"/>
        <v>0</v>
      </c>
      <c r="L25" s="21">
        <f t="shared" si="3"/>
        <v>3335.9040000000005</v>
      </c>
      <c r="M25" s="22">
        <f t="shared" si="4"/>
        <v>3891.8880000000004</v>
      </c>
      <c r="N25" s="23">
        <f t="shared" si="5"/>
        <v>14</v>
      </c>
      <c r="O25" s="49">
        <f>L25-Φύλλο1!L25</f>
        <v>541.7640000000006</v>
      </c>
      <c r="P25" s="49">
        <f>M25-Φύλλο1!M25</f>
        <v>782.5480000000002</v>
      </c>
    </row>
    <row r="26" spans="1:16" ht="15">
      <c r="A26" s="14" t="s">
        <v>16</v>
      </c>
      <c r="B26" s="15">
        <f t="shared" si="6"/>
        <v>2293.434</v>
      </c>
      <c r="C26" s="26">
        <v>29</v>
      </c>
      <c r="D26" s="17">
        <v>60</v>
      </c>
      <c r="E26" s="15">
        <f t="shared" si="0"/>
        <v>1376.0604</v>
      </c>
      <c r="F26" s="36"/>
      <c r="G26" s="37"/>
      <c r="H26" s="15"/>
      <c r="I26" s="15"/>
      <c r="J26" s="15">
        <f t="shared" si="1"/>
        <v>611.5824000000001</v>
      </c>
      <c r="K26" s="20">
        <f t="shared" si="2"/>
        <v>0</v>
      </c>
      <c r="L26" s="21">
        <f t="shared" si="3"/>
        <v>3669.4944000000005</v>
      </c>
      <c r="M26" s="22">
        <f t="shared" si="4"/>
        <v>4281.076800000001</v>
      </c>
      <c r="N26" s="23">
        <f t="shared" si="5"/>
        <v>14</v>
      </c>
      <c r="O26" s="49">
        <f>L26-Φύλλο1!L26</f>
        <v>592.5444000000007</v>
      </c>
      <c r="P26" s="49">
        <f>M26-Φύλλο1!M26</f>
        <v>857.4068000000007</v>
      </c>
    </row>
    <row r="27" spans="1:16" ht="15">
      <c r="A27" s="27" t="s">
        <v>17</v>
      </c>
      <c r="B27" s="15">
        <f t="shared" si="6"/>
        <v>2710.422</v>
      </c>
      <c r="C27" s="26">
        <v>29</v>
      </c>
      <c r="D27" s="17">
        <v>60</v>
      </c>
      <c r="E27" s="15">
        <f t="shared" si="0"/>
        <v>1626.2532</v>
      </c>
      <c r="F27" s="36"/>
      <c r="G27" s="37"/>
      <c r="H27" s="15"/>
      <c r="I27" s="15"/>
      <c r="J27" s="15">
        <f t="shared" si="1"/>
        <v>722.7792</v>
      </c>
      <c r="K27" s="20">
        <f t="shared" si="2"/>
        <v>0</v>
      </c>
      <c r="L27" s="21">
        <f t="shared" si="3"/>
        <v>4336.6752</v>
      </c>
      <c r="M27" s="22">
        <f t="shared" si="4"/>
        <v>5059.4544000000005</v>
      </c>
      <c r="N27" s="23">
        <f t="shared" si="5"/>
        <v>14</v>
      </c>
      <c r="O27" s="49">
        <f>L27-Φύλλο1!L27</f>
        <v>699.7451999999994</v>
      </c>
      <c r="P27" s="49">
        <f>M27-Φύλλο1!M27</f>
        <v>1012.7644</v>
      </c>
    </row>
    <row r="28" spans="1:16" ht="15.75" thickBot="1">
      <c r="A28" s="28" t="s">
        <v>18</v>
      </c>
      <c r="B28" s="15">
        <f t="shared" si="6"/>
        <v>3127.41</v>
      </c>
      <c r="C28" s="30">
        <v>29</v>
      </c>
      <c r="D28" s="31">
        <v>60</v>
      </c>
      <c r="E28" s="32">
        <f t="shared" si="0"/>
        <v>1876.4459999999997</v>
      </c>
      <c r="F28" s="40"/>
      <c r="G28" s="40"/>
      <c r="H28" s="32"/>
      <c r="I28" s="32"/>
      <c r="J28" s="32">
        <f t="shared" si="1"/>
        <v>833.976</v>
      </c>
      <c r="K28" s="33">
        <f t="shared" si="2"/>
        <v>0</v>
      </c>
      <c r="L28" s="34">
        <f t="shared" si="3"/>
        <v>5003.856</v>
      </c>
      <c r="M28" s="35">
        <f t="shared" si="4"/>
        <v>5837.831999999999</v>
      </c>
      <c r="N28" s="41">
        <f t="shared" si="5"/>
        <v>14</v>
      </c>
      <c r="O28" s="49">
        <f>L28-Φύλλο1!L28</f>
        <v>509.2559999999994</v>
      </c>
      <c r="P28" s="49">
        <f>M28-Φύλλο1!M28</f>
        <v>870.4319999999998</v>
      </c>
    </row>
    <row r="31" spans="1:5" ht="15">
      <c r="A31" t="s">
        <v>30</v>
      </c>
      <c r="E31" s="51">
        <f>P17*10500*12</f>
        <v>79293800.88000001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2009-06-02T16:35:37Z</dcterms:created>
  <dcterms:modified xsi:type="dcterms:W3CDTF">2009-06-04T19:31:00Z</dcterms:modified>
  <cp:category/>
  <cp:version/>
  <cp:contentType/>
  <cp:contentStatus/>
</cp:coreProperties>
</file>